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28"/>
  </bookViews>
  <sheets>
    <sheet name="прайс ТрубМет - трубы" sheetId="1" r:id="rId1"/>
    <sheet name="распродажа 70 000 с ндс" sheetId="2" r:id="rId2"/>
    <sheet name="поступление" sheetId="3" r:id="rId3"/>
  </sheets>
  <definedNames>
    <definedName name="_xlnm._FilterDatabase" localSheetId="0" hidden="1">'прайс ТрубМет - трубы'!$A$18:$AK$891</definedName>
    <definedName name="Excel_BuiltIn__FilterDatabase_1_1">"$#ССЫЛ!.#ССЫЛ!#ССЫЛ!:$#ССЫЛ!$#ССЫЛ!"</definedName>
    <definedName name="Excel_BuiltIn__FilterDatabase_1_1_1">"$#ССЫЛ!.#ССЫЛ!#ССЫЛ!:#ССЫЛ!#ССЫЛ!"</definedName>
    <definedName name="Excel_BuiltIn__FilterDatabase_1_1_1_1">"'file:///C:/Users/%D0%98%D1%80%D0%B8%D0%BD%D0%B0.idea-PC.000/Desktop/Downloads/Downloads/%D0%BE%D1%82%D0%B3%D1%80%D1%83%D0%B7%D0%BA%D0%B8%20%D0%B8%20%D0%BF%D1%80%D0%B8%D1%85%D0%BE%D0%B4%D1%8B/2016%20(1)/2018-02-16%20%D1%81%D1%82%D0%B0%D0%BB%D0%B8%2010-20%"</definedName>
    <definedName name="Excel_BuiltIn__FilterDatabase_1_1_1_1_1">"$#ССЫЛ!.#ССЫЛ!#ССЫЛ!:#ССЫЛ!#ССЫЛ!"</definedName>
    <definedName name="Excel_BuiltIn__FilterDatabase_1_1_1_1_1_1">"'file:///C:/Users/%D0%98%D1%80%D0%B8%D0%BD%D0%B0.idea-PC.000/Desktop/Downloads/Downloads/%D0%BE%D1%82%D0%B3%D1%80%D1%83%D0%B7%D0%BA%D0%B8%20%D0%B8%20%D0%BF%D1%80%D0%B8%D1%85%D0%BE%D0%B4%D1%8B/2016%20(1)/2018-02-16%20%D1%81%D1%82%D0%B0%D0%BB%D0%B8%2010-20%"</definedName>
    <definedName name="Excel_BuiltIn__FilterDatabase_1_1_1_1_1_1_1">"$#ССЫЛ!.#ССЫЛ!#ССЫЛ!:#ССЫЛ!#ССЫЛ!"</definedName>
    <definedName name="Excel_BuiltIn__FilterDatabase_3">#REF!</definedName>
    <definedName name="Excel_BuiltIn__FilterDatabase_3_1">#REF!</definedName>
  </definedNames>
  <calcPr calcId="124519"/>
</workbook>
</file>

<file path=xl/calcChain.xml><?xml version="1.0" encoding="utf-8"?>
<calcChain xmlns="http://schemas.openxmlformats.org/spreadsheetml/2006/main">
  <c r="H186" i="2"/>
  <c r="I185"/>
  <c r="I184"/>
  <c r="I183"/>
  <c r="I182"/>
  <c r="I181"/>
  <c r="G181"/>
  <c r="F181"/>
  <c r="I180"/>
  <c r="I179"/>
  <c r="I178"/>
  <c r="I177"/>
  <c r="I176"/>
  <c r="I175"/>
  <c r="G175"/>
  <c r="F175"/>
  <c r="I174"/>
  <c r="I173"/>
  <c r="I172"/>
  <c r="F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F133"/>
  <c r="I130"/>
  <c r="F129"/>
  <c r="I129" s="1"/>
  <c r="F128"/>
  <c r="I128" s="1"/>
  <c r="I127"/>
  <c r="F127"/>
  <c r="F126"/>
  <c r="I126" s="1"/>
  <c r="I125"/>
  <c r="F125"/>
  <c r="I124"/>
  <c r="F123"/>
  <c r="I123" s="1"/>
  <c r="I122"/>
  <c r="F122"/>
  <c r="F121"/>
  <c r="I121" s="1"/>
  <c r="I120"/>
  <c r="F120"/>
  <c r="F119"/>
  <c r="I119" s="1"/>
  <c r="F118"/>
  <c r="I118" s="1"/>
  <c r="F117"/>
  <c r="I117" s="1"/>
  <c r="I116"/>
  <c r="F116"/>
  <c r="G115"/>
  <c r="F115" s="1"/>
  <c r="I115" s="1"/>
  <c r="I114"/>
  <c r="F113"/>
  <c r="I113" s="1"/>
  <c r="F112"/>
  <c r="I112" s="1"/>
  <c r="F111"/>
  <c r="I111" s="1"/>
  <c r="I110"/>
  <c r="F110"/>
  <c r="F109"/>
  <c r="I109" s="1"/>
  <c r="I108"/>
  <c r="F108"/>
  <c r="F107"/>
  <c r="I107" s="1"/>
  <c r="G106"/>
  <c r="F106" s="1"/>
  <c r="I106" s="1"/>
  <c r="F105"/>
  <c r="I105" s="1"/>
  <c r="F104"/>
  <c r="I104" s="1"/>
  <c r="I103"/>
  <c r="F103"/>
  <c r="F102"/>
  <c r="I102" s="1"/>
  <c r="I101"/>
  <c r="F101"/>
  <c r="F100"/>
  <c r="I100" s="1"/>
  <c r="I99"/>
  <c r="F99"/>
  <c r="F98"/>
  <c r="I98" s="1"/>
  <c r="F97"/>
  <c r="I97" s="1"/>
  <c r="F96"/>
  <c r="I96" s="1"/>
  <c r="I95"/>
  <c r="F95"/>
  <c r="F94"/>
  <c r="I94" s="1"/>
  <c r="I93"/>
  <c r="F93"/>
  <c r="F92"/>
  <c r="I92" s="1"/>
  <c r="I91"/>
  <c r="F91"/>
  <c r="F90"/>
  <c r="I90" s="1"/>
  <c r="F89"/>
  <c r="I89" s="1"/>
  <c r="F88"/>
  <c r="I88" s="1"/>
  <c r="I87"/>
  <c r="F87"/>
  <c r="F86"/>
  <c r="I86" s="1"/>
  <c r="I85"/>
  <c r="F85"/>
  <c r="G84"/>
  <c r="F83"/>
  <c r="I83" s="1"/>
  <c r="I82"/>
  <c r="F82"/>
  <c r="F81"/>
  <c r="I81" s="1"/>
  <c r="I80"/>
  <c r="F80"/>
  <c r="F79"/>
  <c r="I79" s="1"/>
  <c r="F78"/>
  <c r="I78" s="1"/>
  <c r="F77"/>
  <c r="I77" s="1"/>
  <c r="I76"/>
  <c r="F76"/>
  <c r="F75"/>
  <c r="I75" s="1"/>
  <c r="I74"/>
  <c r="F74"/>
  <c r="I73"/>
  <c r="I72"/>
  <c r="F72"/>
  <c r="F71"/>
  <c r="I71" s="1"/>
  <c r="F70"/>
  <c r="I70" s="1"/>
  <c r="I69"/>
  <c r="F68"/>
  <c r="I68" s="1"/>
  <c r="G67"/>
  <c r="F67"/>
  <c r="I67" s="1"/>
  <c r="I66"/>
  <c r="F66"/>
  <c r="F65"/>
  <c r="I65" s="1"/>
  <c r="I64"/>
  <c r="F64"/>
  <c r="I63"/>
  <c r="I62"/>
  <c r="I61"/>
  <c r="F61"/>
  <c r="F60"/>
  <c r="I60" s="1"/>
  <c r="I59"/>
  <c r="I58"/>
  <c r="I57"/>
  <c r="G56"/>
  <c r="F56"/>
  <c r="I56" s="1"/>
  <c r="I55"/>
  <c r="F54"/>
  <c r="I54" s="1"/>
  <c r="F53"/>
  <c r="I53" s="1"/>
  <c r="F52"/>
  <c r="I52" s="1"/>
  <c r="I51"/>
  <c r="F51"/>
  <c r="I50"/>
  <c r="I49"/>
  <c r="I48"/>
  <c r="F47"/>
  <c r="I47" s="1"/>
  <c r="I46"/>
  <c r="F46"/>
  <c r="F45"/>
  <c r="I45" s="1"/>
  <c r="F44"/>
  <c r="I44" s="1"/>
  <c r="I43"/>
  <c r="I42"/>
  <c r="I41"/>
  <c r="I40"/>
  <c r="I39"/>
  <c r="F38"/>
  <c r="I38" s="1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F15"/>
  <c r="I14"/>
  <c r="G13"/>
  <c r="F13" s="1"/>
  <c r="G12"/>
  <c r="F11"/>
  <c r="F10"/>
  <c r="F9"/>
  <c r="G186" l="1"/>
  <c r="F186"/>
  <c r="F12"/>
  <c r="H42" i="3" l="1"/>
</calcChain>
</file>

<file path=xl/sharedStrings.xml><?xml version="1.0" encoding="utf-8"?>
<sst xmlns="http://schemas.openxmlformats.org/spreadsheetml/2006/main" count="5164" uniqueCount="1713">
  <si>
    <t xml:space="preserve">                           Общество с ограниченной ответственностью </t>
  </si>
  <si>
    <t xml:space="preserve">СКИДКИ на трубный прокат  от 5тн.  300руб/тн. ! </t>
  </si>
  <si>
    <t>наличие трубного проката 25.03.2025</t>
  </si>
  <si>
    <t xml:space="preserve">СКИДКИ на трубный прокат  от 10тн.  500руб/тн. ! </t>
  </si>
  <si>
    <t xml:space="preserve">СКИДКИ на трубный прокат  от 20тн.  700Руб/тн. ! </t>
  </si>
  <si>
    <t xml:space="preserve">СКИДКИ на трубный прокат  от 40тн.  900руб/тн. !  </t>
  </si>
  <si>
    <t>На производственной базе г.Челябинск выполняются дополнительные услуги: резка металлопроката, погрузочно-разгрузочные работы, хранение,</t>
  </si>
  <si>
    <t>прием и отправка ж/д вагонов, организация доставки и перевозки труб, и т.п. По видам услуг и их стоимости уточняйте у своего менеджера.</t>
  </si>
  <si>
    <t>На заводах-изготовителях наличие трубной продукции по заказам группы компаний ТрубМет, информация у менеджеров</t>
  </si>
  <si>
    <t xml:space="preserve">Наличие и изготовление трубошпунта, сварного шпунта корытного (аналог шпунтов Ларсена: Л5УМ, Л5, Л4, VL 606(A,К) </t>
  </si>
  <si>
    <t xml:space="preserve"> и др. по геометрическим размерам и тех.характеристикам),</t>
  </si>
  <si>
    <t>а также возможна поставка комплектующих, в том числе анкерных тяг, вся информация у менеджеров</t>
  </si>
  <si>
    <t>Размер, мм. (Диам.  х стенка)</t>
  </si>
  <si>
    <t>Способ производства</t>
  </si>
  <si>
    <t>Сталь</t>
  </si>
  <si>
    <t>В наличии, тн</t>
  </si>
  <si>
    <t>Приход /приёмка</t>
  </si>
  <si>
    <t>Спеццена ОПТ от 20тн</t>
  </si>
  <si>
    <t>Цена,           с  НДС   руб./за тн.</t>
  </si>
  <si>
    <t>Наш склад (город)</t>
  </si>
  <si>
    <t>Примечание (количество, метраж пакетов, состояние )</t>
  </si>
  <si>
    <t>Шпунт Л5УМ</t>
  </si>
  <si>
    <t>бесшовный</t>
  </si>
  <si>
    <t>С255</t>
  </si>
  <si>
    <t>договорная</t>
  </si>
  <si>
    <t xml:space="preserve">Челябинск </t>
  </si>
  <si>
    <t>производства Нижний Тагил 12м</t>
  </si>
  <si>
    <t>Шпунт СШК 1000</t>
  </si>
  <si>
    <t>сварной</t>
  </si>
  <si>
    <t>С345</t>
  </si>
  <si>
    <t>собственное производство</t>
  </si>
  <si>
    <t>Шпунт СШК 750</t>
  </si>
  <si>
    <t>Лист 22х1550х12000 ГОСТ 19903</t>
  </si>
  <si>
    <t>09г2с</t>
  </si>
  <si>
    <t>1 шт, ммк</t>
  </si>
  <si>
    <t>Ложемент для труб d1420</t>
  </si>
  <si>
    <t>18 шт</t>
  </si>
  <si>
    <t>14900 без ндс</t>
  </si>
  <si>
    <t>Челябинск</t>
  </si>
  <si>
    <t>18 штук опт (все) по 14900 с ндс за штуку (цена указана за 1шт.) из низ 17 шт окрашенных без документов</t>
  </si>
  <si>
    <t>Швеллер 16П</t>
  </si>
  <si>
    <t>99900  все</t>
  </si>
  <si>
    <t>4 штуки/комм</t>
  </si>
  <si>
    <t>12х 2</t>
  </si>
  <si>
    <t>бесшовная х/т</t>
  </si>
  <si>
    <t>Екатеринбург</t>
  </si>
  <si>
    <t>Двинск.  ГОСТ8734 холоднотянутая /к</t>
  </si>
  <si>
    <t>14х 2</t>
  </si>
  <si>
    <t xml:space="preserve">бесшовная х/т </t>
  </si>
  <si>
    <t>Челябинск /п</t>
  </si>
  <si>
    <t>6-10м</t>
  </si>
  <si>
    <t>14х 2,5</t>
  </si>
  <si>
    <t>10, 20</t>
  </si>
  <si>
    <t>69900 без ндс</t>
  </si>
  <si>
    <t>Двинск./к  3,4м 1шт.  ГОСТ8734 холоднотянутая /к</t>
  </si>
  <si>
    <t>Бесшовная х/т</t>
  </si>
  <si>
    <t>6-8м</t>
  </si>
  <si>
    <t xml:space="preserve">15х 2,5   </t>
  </si>
  <si>
    <t>Двинск./к 2шт 9м   ГОСТ8734 холоднотянутая /к</t>
  </si>
  <si>
    <t>15х 3,5</t>
  </si>
  <si>
    <t>10,3м</t>
  </si>
  <si>
    <t>16х 1</t>
  </si>
  <si>
    <t>3м Двинская ГОСТ8734 холоднотянутая /к</t>
  </si>
  <si>
    <t>16х 1,5</t>
  </si>
  <si>
    <t>Челябинск /т</t>
  </si>
  <si>
    <t>Ответ-хранение. Длина по 4м</t>
  </si>
  <si>
    <t>16х 1,8</t>
  </si>
  <si>
    <t>2,58м Двинская ГОСТ8734 холоднотянутая /к</t>
  </si>
  <si>
    <t>16х 2</t>
  </si>
  <si>
    <t>99900 без ндс</t>
  </si>
  <si>
    <t>Двинск. /к пополам порезаны на 8шт (4шт 36 метров = 3 шт по 7,5 м  +1 шт 5,5м)  ГОСТ8734 холоднотянутая Двинск. /к</t>
  </si>
  <si>
    <t xml:space="preserve">18х 2   </t>
  </si>
  <si>
    <t>6шт 20,75м не мерные  ГОСТ8734 холоднотянутая /к</t>
  </si>
  <si>
    <t>Челябинск/ п</t>
  </si>
  <si>
    <t>5-8м</t>
  </si>
  <si>
    <t>18х 2</t>
  </si>
  <si>
    <t>18х 2,5</t>
  </si>
  <si>
    <t>5,75м</t>
  </si>
  <si>
    <t>18х 3</t>
  </si>
  <si>
    <t>3,9-6,6м</t>
  </si>
  <si>
    <t>20х 2</t>
  </si>
  <si>
    <t>7-11м</t>
  </si>
  <si>
    <t>20х 3</t>
  </si>
  <si>
    <t>9-10м</t>
  </si>
  <si>
    <t xml:space="preserve">20х 3,5    </t>
  </si>
  <si>
    <t>22х 3</t>
  </si>
  <si>
    <t>39900 без ндс</t>
  </si>
  <si>
    <t>Двинск./к 1шт бф крив. 4М  ГОСТ8734 холоднотянутая /к</t>
  </si>
  <si>
    <t>8,3-8,5м</t>
  </si>
  <si>
    <t>22х 4</t>
  </si>
  <si>
    <t>4,7м-6,9м</t>
  </si>
  <si>
    <t>23х 6,5</t>
  </si>
  <si>
    <t>38ХС</t>
  </si>
  <si>
    <t>5,50-6,80м</t>
  </si>
  <si>
    <t xml:space="preserve">25х 2        </t>
  </si>
  <si>
    <t xml:space="preserve"> 4,36тн /п +1,746тн(12м) /м +19,823тн /т Ответ-хранение. Длина по 4м</t>
  </si>
  <si>
    <t>25х 3</t>
  </si>
  <si>
    <t>11м</t>
  </si>
  <si>
    <t>25х 3,5</t>
  </si>
  <si>
    <t>1шт (1,72м)  ГОСТ8734 холоднотянутая Двин /к</t>
  </si>
  <si>
    <t>10-11м</t>
  </si>
  <si>
    <t>25х 4</t>
  </si>
  <si>
    <t>25х 4,5</t>
  </si>
  <si>
    <t>27х 2,8</t>
  </si>
  <si>
    <t xml:space="preserve">10Г2  </t>
  </si>
  <si>
    <t>Оцинков 6-7,5м</t>
  </si>
  <si>
    <t>27х 3</t>
  </si>
  <si>
    <t>(10,9/10,6/10,25/6,8/6,8/пополам 5шт + 1шт.5,3м)10шт.50,65м ГОСТ8734 холоднотянутая Двинск. /к</t>
  </si>
  <si>
    <t>27х 4</t>
  </si>
  <si>
    <t>10Г</t>
  </si>
  <si>
    <t>5,6-5,70м</t>
  </si>
  <si>
    <t>27х 5</t>
  </si>
  <si>
    <t>бешовная х/т</t>
  </si>
  <si>
    <t>4-5м</t>
  </si>
  <si>
    <t>28х 2</t>
  </si>
  <si>
    <t>121 штука по 12м</t>
  </si>
  <si>
    <t>28х 2,2</t>
  </si>
  <si>
    <t>по 12м ржавые</t>
  </si>
  <si>
    <t>28х 3</t>
  </si>
  <si>
    <t xml:space="preserve">длины 4м, </t>
  </si>
  <si>
    <t>12х1мф</t>
  </si>
  <si>
    <t>3м-11,9м</t>
  </si>
  <si>
    <t>28х 4,5</t>
  </si>
  <si>
    <t>Длины 6-6,8м</t>
  </si>
  <si>
    <t>28х 5</t>
  </si>
  <si>
    <t xml:space="preserve">2шт по 9м </t>
  </si>
  <si>
    <t>28х 7</t>
  </si>
  <si>
    <t>Двинск./к 1шт б/ф  2,0 м  ГОСТ8734 холоднотянутая /к</t>
  </si>
  <si>
    <t>29х 5     ГОСТ800-78</t>
  </si>
  <si>
    <t>бесшовная</t>
  </si>
  <si>
    <t>ШХ15</t>
  </si>
  <si>
    <t>Стенка 5-5,5  Длины 9,4-11м/т</t>
  </si>
  <si>
    <t>30х 2</t>
  </si>
  <si>
    <t>4,10-8,10м</t>
  </si>
  <si>
    <t>30х 3,5</t>
  </si>
  <si>
    <t>35ХГСА</t>
  </si>
  <si>
    <t>6-7,50м</t>
  </si>
  <si>
    <t>32х 2</t>
  </si>
  <si>
    <t>Двинск./к 1шт  (3,4м)  ГОСТ8734 холоднотянутая /к</t>
  </si>
  <si>
    <t>32х 3</t>
  </si>
  <si>
    <t>по 11м</t>
  </si>
  <si>
    <t>32х 3       ТУ 55</t>
  </si>
  <si>
    <t>по 5-6м/э</t>
  </si>
  <si>
    <t>по 6м/э</t>
  </si>
  <si>
    <t>32х 3,5</t>
  </si>
  <si>
    <t>6,3-7,4м.</t>
  </si>
  <si>
    <t>32х 4</t>
  </si>
  <si>
    <t>6,5-7м</t>
  </si>
  <si>
    <t>32х 4       ТУ 55</t>
  </si>
  <si>
    <t>32х 4,5</t>
  </si>
  <si>
    <t xml:space="preserve">40Х  </t>
  </si>
  <si>
    <t>9,50-11,50м</t>
  </si>
  <si>
    <t>32х 5</t>
  </si>
  <si>
    <t>8,20-10,50м</t>
  </si>
  <si>
    <t>32х 6</t>
  </si>
  <si>
    <t>11-12м</t>
  </si>
  <si>
    <t>32х 6       ТУ 55</t>
  </si>
  <si>
    <t xml:space="preserve">бесшовная </t>
  </si>
  <si>
    <t xml:space="preserve"> ТУ14-3р-55-2001 длины 2,95-3м</t>
  </si>
  <si>
    <t>32х 6,5</t>
  </si>
  <si>
    <t>4,70-5,90м</t>
  </si>
  <si>
    <t>32х 7</t>
  </si>
  <si>
    <t>10,30-11,10м</t>
  </si>
  <si>
    <t>32х 8</t>
  </si>
  <si>
    <t xml:space="preserve"> ТУ14-3р-55-2001, длины 12м</t>
  </si>
  <si>
    <t>34х 3</t>
  </si>
  <si>
    <t>(1,01м)0,002тн  Двинская ГОСТ8734 холоднотянутая /к</t>
  </si>
  <si>
    <t>34х 4</t>
  </si>
  <si>
    <t>сварная</t>
  </si>
  <si>
    <t>1шт 3,43м рж.</t>
  </si>
  <si>
    <t>59900 без ндс</t>
  </si>
  <si>
    <t>Двинск./к 1шт  5,3м ГОСТ8734 /к  ржавая бф</t>
  </si>
  <si>
    <t xml:space="preserve">35х 4  </t>
  </si>
  <si>
    <t>68шт по 6,5м 2013 год/м</t>
  </si>
  <si>
    <t>36х 4,2</t>
  </si>
  <si>
    <t>2шт  9,35м /комм</t>
  </si>
  <si>
    <t>36х 4,8   ГОСТ800-78</t>
  </si>
  <si>
    <t>Длины 9,5-10м/т</t>
  </si>
  <si>
    <t>37х 2,5</t>
  </si>
  <si>
    <t>1,7м 1шт  лежалая /комм</t>
  </si>
  <si>
    <t>10Х9МФБ</t>
  </si>
  <si>
    <t>21шт 85,5м (длины 3,2-4м) ГОСТ8734 /комм</t>
  </si>
  <si>
    <t>37х 6,8    ГОСТ800-78</t>
  </si>
  <si>
    <t>Длины 7,3-8,4м/т</t>
  </si>
  <si>
    <t>38х 2</t>
  </si>
  <si>
    <t>22шт  176м ГОСТ8734 /к</t>
  </si>
  <si>
    <t>19шт бф ГОСТ8734 /комм</t>
  </si>
  <si>
    <t xml:space="preserve">38х 2,5                  </t>
  </si>
  <si>
    <t>(1,08м)0,002тн  Двинская ГОСТ8734 холоднотянутая /к</t>
  </si>
  <si>
    <t>38х 2,5     ТУ1430</t>
  </si>
  <si>
    <t>22шт  * /комм</t>
  </si>
  <si>
    <t>7м</t>
  </si>
  <si>
    <t>38х 3</t>
  </si>
  <si>
    <t>14шт.бф</t>
  </si>
  <si>
    <t>38х 3       ТУ 55</t>
  </si>
  <si>
    <t>20ПВ</t>
  </si>
  <si>
    <t>по 9-12м/э</t>
  </si>
  <si>
    <t>38х 3,5     ТУ 55</t>
  </si>
  <si>
    <t>38х 4,5     ТУ 55</t>
  </si>
  <si>
    <t>38х 5       ТУ 55</t>
  </si>
  <si>
    <t>40х 2,5</t>
  </si>
  <si>
    <t xml:space="preserve">4шт бф ГОСТ8734 (х2,5-3мм)/комм </t>
  </si>
  <si>
    <t>40х 3</t>
  </si>
  <si>
    <t>8шт бф 35,6м ГОСТ8734 /комм</t>
  </si>
  <si>
    <t xml:space="preserve">40х 6                 </t>
  </si>
  <si>
    <t xml:space="preserve"> (1,16м+1,23м)  Двинская ГОСТ8734 холоднотянутая /к</t>
  </si>
  <si>
    <t>40х 9</t>
  </si>
  <si>
    <t xml:space="preserve"> (1,74м)  Двинская ГОСТ8734 холоднотянутая /к</t>
  </si>
  <si>
    <t>42х 3,5   некондиция</t>
  </si>
  <si>
    <t xml:space="preserve">(1шт 3м борозда вдоль)/комм. </t>
  </si>
  <si>
    <t>42х 3,5</t>
  </si>
  <si>
    <t xml:space="preserve">2шт </t>
  </si>
  <si>
    <t xml:space="preserve">Бесшовная </t>
  </si>
  <si>
    <t>6-10,5м</t>
  </si>
  <si>
    <t>42х 3,7   ГОСТ800-78</t>
  </si>
  <si>
    <t>Стенка 3,7-4мм Длины 6,5-8,5м/т</t>
  </si>
  <si>
    <t>42х 4</t>
  </si>
  <si>
    <t>(0,83м)0,003тн  Двинская ГОСТ8734 холоднотянутая /к</t>
  </si>
  <si>
    <t>Длины 4-4,5м , 6-12м</t>
  </si>
  <si>
    <t>44х 3</t>
  </si>
  <si>
    <t>4шт бф ГОСТ8734 /комм</t>
  </si>
  <si>
    <t>45х 2,5</t>
  </si>
  <si>
    <t>0,75 метра Двинская ГОСТ8734 холоднотянутая /к</t>
  </si>
  <si>
    <t>45х 3    ТУ1430</t>
  </si>
  <si>
    <t>9шт гнутые бф ГОСТ8734 длинами 4,8-4,9м /комм</t>
  </si>
  <si>
    <t>45х 3</t>
  </si>
  <si>
    <t>99900 все с ту</t>
  </si>
  <si>
    <t>53шт бф ГОСТ8734 длинами 4,8-4,9м /комм</t>
  </si>
  <si>
    <t>45х 3,5</t>
  </si>
  <si>
    <t xml:space="preserve">8-10,7м </t>
  </si>
  <si>
    <t xml:space="preserve">45х 4   </t>
  </si>
  <si>
    <t>(9,5-10м )</t>
  </si>
  <si>
    <t>13ХФА</t>
  </si>
  <si>
    <t xml:space="preserve">ГОСТ8734  37 шт /м , </t>
  </si>
  <si>
    <t>47х 4   ГОСТ800-78</t>
  </si>
  <si>
    <t>Длины 6,5-8,5м /т</t>
  </si>
  <si>
    <t>47х 7   ГОСТ800-78</t>
  </si>
  <si>
    <t>Длины 5,10м/т</t>
  </si>
  <si>
    <t xml:space="preserve">48х 4 </t>
  </si>
  <si>
    <t>15хм</t>
  </si>
  <si>
    <t>159900 все</t>
  </si>
  <si>
    <t>8шт бф  5,4/5,8/4,6/6,2/7,2/8,1/7,3/5,7м</t>
  </si>
  <si>
    <t xml:space="preserve">48х 4,5    </t>
  </si>
  <si>
    <t xml:space="preserve">1шт 2м бф рж. Двинск. /к </t>
  </si>
  <si>
    <t>48х 6</t>
  </si>
  <si>
    <t>79900 без ндс</t>
  </si>
  <si>
    <t xml:space="preserve">1шт 1,5м ГОСТ8734 Двинск. /к 0,009тн </t>
  </si>
  <si>
    <t xml:space="preserve">11шт </t>
  </si>
  <si>
    <t>48х 6       ТУ 55</t>
  </si>
  <si>
    <t>По 9-11м/э</t>
  </si>
  <si>
    <t>48х 6,5</t>
  </si>
  <si>
    <t>48,6х 7   ГОСТ800-78</t>
  </si>
  <si>
    <t>Длины по 5,1м</t>
  </si>
  <si>
    <t>50х 5</t>
  </si>
  <si>
    <t>51х 3,5</t>
  </si>
  <si>
    <t xml:space="preserve"> Лежалая 9шт (5,14/4,46/5,41/5,53/5,0/5,51/5,23/5,38/5,47) 47,13м. ПРОВЕРИТЬ СТЕНКУ !!! /м </t>
  </si>
  <si>
    <t xml:space="preserve">57х 3,5   </t>
  </si>
  <si>
    <t>8шт бф</t>
  </si>
  <si>
    <t>7,435тн/каз китай +0,130тн /т</t>
  </si>
  <si>
    <t xml:space="preserve">57х 3,5    </t>
  </si>
  <si>
    <t>149900 с 10ст</t>
  </si>
  <si>
    <t xml:space="preserve">4 шт.бф </t>
  </si>
  <si>
    <t>57х 4</t>
  </si>
  <si>
    <t xml:space="preserve">1шт </t>
  </si>
  <si>
    <t xml:space="preserve">57х 4    </t>
  </si>
  <si>
    <t xml:space="preserve"> Длины 10-11м +0,46тн (ту 14-3р-55)</t>
  </si>
  <si>
    <t>57х 6       ВУС</t>
  </si>
  <si>
    <t>119900 все</t>
  </si>
  <si>
    <t xml:space="preserve">ТУ1128 длины 10-11,5м  /п </t>
  </si>
  <si>
    <t xml:space="preserve">57х 6     </t>
  </si>
  <si>
    <t xml:space="preserve"> 117,35тн  /п </t>
  </si>
  <si>
    <t xml:space="preserve">57х 6   </t>
  </si>
  <si>
    <t>177900 все</t>
  </si>
  <si>
    <t>15шт.</t>
  </si>
  <si>
    <t>57х 6      ТУ 124</t>
  </si>
  <si>
    <t>Челябинск /п/м</t>
  </si>
  <si>
    <t>/п + /м</t>
  </si>
  <si>
    <t xml:space="preserve">57х 7 </t>
  </si>
  <si>
    <t>8-12м</t>
  </si>
  <si>
    <t xml:space="preserve">57х 8   </t>
  </si>
  <si>
    <t xml:space="preserve">139900 все </t>
  </si>
  <si>
    <t>43шт.бф</t>
  </si>
  <si>
    <t>60х 3,5</t>
  </si>
  <si>
    <t>4 шт. Бф</t>
  </si>
  <si>
    <t>3шт бф</t>
  </si>
  <si>
    <t>60х 4</t>
  </si>
  <si>
    <t>Лежалая 2020 года 6-12м бф</t>
  </si>
  <si>
    <t xml:space="preserve"> бф  (4,7м) 1шт /к </t>
  </si>
  <si>
    <t>Ответ-хранение , длины по 11,7м/т</t>
  </si>
  <si>
    <t>60х 4,5    ТУ1430</t>
  </si>
  <si>
    <t>11шт 5,5м бф вдоль бор. Сталь по сертификату 20К</t>
  </si>
  <si>
    <t>60х 4,5</t>
  </si>
  <si>
    <t>156900 с 20ст</t>
  </si>
  <si>
    <t>14 шт</t>
  </si>
  <si>
    <t>139900 с 20ст</t>
  </si>
  <si>
    <t>19 шт.бф</t>
  </si>
  <si>
    <t>149900 все</t>
  </si>
  <si>
    <t>103м 9 шт. Бф</t>
  </si>
  <si>
    <t>60х 5       ТУ1430</t>
  </si>
  <si>
    <t>60х 5</t>
  </si>
  <si>
    <t>60х 6</t>
  </si>
  <si>
    <t>Челябинск/ т</t>
  </si>
  <si>
    <t>Длины 6,05м</t>
  </si>
  <si>
    <t>60х 6,5</t>
  </si>
  <si>
    <t>0,194тн(6шт по 3,82м)бф</t>
  </si>
  <si>
    <t>60х 9</t>
  </si>
  <si>
    <t xml:space="preserve">Челябинск /п </t>
  </si>
  <si>
    <t>6-6,1м</t>
  </si>
  <si>
    <t xml:space="preserve">63,5х 8   </t>
  </si>
  <si>
    <t xml:space="preserve">15г </t>
  </si>
  <si>
    <t>Ответ-хранение , длины 6-12м, сталь P355NH аналог 09г2с /т</t>
  </si>
  <si>
    <t>63,5х 9</t>
  </si>
  <si>
    <t>6-12м / т,  сталь P355NH аналог 09г2с /т</t>
  </si>
  <si>
    <t xml:space="preserve">63,5х 10    </t>
  </si>
  <si>
    <t xml:space="preserve">63,5х 11    </t>
  </si>
  <si>
    <t>6м мерность, сталь P355NH аналог 09г2с по 6м /т</t>
  </si>
  <si>
    <t xml:space="preserve">63,5х 12    </t>
  </si>
  <si>
    <t xml:space="preserve">Ответ-хранение , длины 6-12м/т, сталь P355NH аналог 09г2с </t>
  </si>
  <si>
    <t xml:space="preserve">63,5х 14    </t>
  </si>
  <si>
    <t>7,60-9,50м</t>
  </si>
  <si>
    <t>Ответ-хранение , длины 6-12м/т, сталь P355NH аналог 09г2с /т</t>
  </si>
  <si>
    <t xml:space="preserve">63,5х 16    </t>
  </si>
  <si>
    <t>68х 16</t>
  </si>
  <si>
    <t>8-10м</t>
  </si>
  <si>
    <t>73х 9</t>
  </si>
  <si>
    <t>б/ф 3шт по 4,1-4,4м, физическая масса!!!</t>
  </si>
  <si>
    <t>73х 10</t>
  </si>
  <si>
    <t>2,89тн (6м-9м)/п,</t>
  </si>
  <si>
    <t>73х 14</t>
  </si>
  <si>
    <t>Челябинск  /т</t>
  </si>
  <si>
    <t>4,80-8,20м</t>
  </si>
  <si>
    <t xml:space="preserve">76х 3,5      </t>
  </si>
  <si>
    <t xml:space="preserve"> 9,05м ) /т </t>
  </si>
  <si>
    <t>76х 4    некондиция</t>
  </si>
  <si>
    <t xml:space="preserve"> 1шт. Гнутая дугой, глубокая борозда по всей длине,  разрез насквозь с одной стороны на расстоянии 1м, а с др. 0,15 см промеряется от 3,5 до 4,0</t>
  </si>
  <si>
    <t>76х 4    ТУ1430</t>
  </si>
  <si>
    <t xml:space="preserve">32 шт </t>
  </si>
  <si>
    <t>76х 4</t>
  </si>
  <si>
    <t>4шт+ 4шт.(9,28+9,36+9,82+10,6м)0,290тн 2023 года</t>
  </si>
  <si>
    <t xml:space="preserve"> /каз 2024 года +4,8тн /п</t>
  </si>
  <si>
    <t>0,534тн(6шт)бф + 0,470тн(6шт)</t>
  </si>
  <si>
    <t>76х 4,5</t>
  </si>
  <si>
    <t>6,5-8,5м</t>
  </si>
  <si>
    <t xml:space="preserve"> 20шт от 3,95м до 4,91м бф</t>
  </si>
  <si>
    <t>76х 5</t>
  </si>
  <si>
    <t>6тн(10-12м)  /п +28,796тн (6,05м) /т</t>
  </si>
  <si>
    <t>76х 5      ТУ1430</t>
  </si>
  <si>
    <t>3шт бор.</t>
  </si>
  <si>
    <t xml:space="preserve"> 5,113тн /м + 2,7тн- 159900 /п</t>
  </si>
  <si>
    <t>76х 5,5</t>
  </si>
  <si>
    <t>1 штука бф</t>
  </si>
  <si>
    <t xml:space="preserve">76х 6     </t>
  </si>
  <si>
    <t>10-11,5м</t>
  </si>
  <si>
    <t>76х 6      ТУ1430</t>
  </si>
  <si>
    <t>2шт бор.</t>
  </si>
  <si>
    <t>76х 17</t>
  </si>
  <si>
    <t>10,6м</t>
  </si>
  <si>
    <t>76х 18</t>
  </si>
  <si>
    <t>5-7м</t>
  </si>
  <si>
    <t>80х 4</t>
  </si>
  <si>
    <t>12х2нвфа</t>
  </si>
  <si>
    <t>18м 4 шт бф по 4,5 метра ГОСТ8734 /комм</t>
  </si>
  <si>
    <t>80х 12</t>
  </si>
  <si>
    <t>30ХГСА</t>
  </si>
  <si>
    <t>Длины 6,8-6,95м ГОСТ 8734</t>
  </si>
  <si>
    <t>83х 9,5</t>
  </si>
  <si>
    <t xml:space="preserve"> ТУ14-3р-55-2001, длины 8,35-8,40м / т</t>
  </si>
  <si>
    <t>83х 10</t>
  </si>
  <si>
    <t xml:space="preserve"> ТУ14-3р-55-2001, длины 3,30-3,55м / т</t>
  </si>
  <si>
    <t>83х 16</t>
  </si>
  <si>
    <t>Ответ-хранение  7,40-9,55м /т</t>
  </si>
  <si>
    <t>89х 3,5</t>
  </si>
  <si>
    <t>4,5-5,5м</t>
  </si>
  <si>
    <t>89х 4    некондиция</t>
  </si>
  <si>
    <t xml:space="preserve"> 3шт. Гнутости, борозды</t>
  </si>
  <si>
    <t>89х 4       ТУ1430</t>
  </si>
  <si>
    <t>3шт. Внутр.зад. (10,55м + 10,83м + 11,47м)</t>
  </si>
  <si>
    <t>89х 4</t>
  </si>
  <si>
    <r>
      <t xml:space="preserve">1шт .0,031тн </t>
    </r>
    <r>
      <rPr>
        <i/>
        <sz val="11"/>
        <color indexed="8"/>
        <rFont val="Times New Roman"/>
        <family val="1"/>
        <charset val="204"/>
      </rPr>
      <t>+ приёмка</t>
    </r>
  </si>
  <si>
    <t xml:space="preserve">89х 4 </t>
  </si>
  <si>
    <t>144900 все</t>
  </si>
  <si>
    <t>(8шт) в том числе 1шт.0,016тн.1,87м</t>
  </si>
  <si>
    <t>7,3тн 145900/п +10,98тн (5,75-11м) 155900/т + приход 60тн 155900/м</t>
  </si>
  <si>
    <t xml:space="preserve">38тн 144900 /п + 16,735тн(9,30-10,5м )/т + 10,155тн 155900р /м </t>
  </si>
  <si>
    <t>89х 4,5     ТУ1430</t>
  </si>
  <si>
    <t>(3шт.23м.) + 5,75м.1шт.0,057тн</t>
  </si>
  <si>
    <t>99900 с Екатер</t>
  </si>
  <si>
    <t xml:space="preserve">89х 4,5          </t>
  </si>
  <si>
    <t xml:space="preserve">12шт </t>
  </si>
  <si>
    <t>129900 все</t>
  </si>
  <si>
    <t>1,648тн(19шт) + 32,42тн(8-12м) /п</t>
  </si>
  <si>
    <t>89х 5      ТУ1430</t>
  </si>
  <si>
    <t>89х 5        уценка</t>
  </si>
  <si>
    <t>10, 20, 09г2с</t>
  </si>
  <si>
    <t>(2шт)0,131тн ст20 + 2шт.0,110тн(7,14м +2,74м)</t>
  </si>
  <si>
    <t>89х 5       ТУ1430</t>
  </si>
  <si>
    <t xml:space="preserve">89х 5 </t>
  </si>
  <si>
    <t>109900 все</t>
  </si>
  <si>
    <t>(12 штук)+ 0,141тн (2шт.10,7м и 3,3м (резы с обоих сторон))проверить сталь</t>
  </si>
  <si>
    <t>20А</t>
  </si>
  <si>
    <t>133900  все с 10сталью</t>
  </si>
  <si>
    <t>89х 5</t>
  </si>
  <si>
    <t>(5шт)0,518тн(10,09м проверить 1или2шт) + 0,140тн (2,8м + 10,0м+11м)169900 /п  +7,185тн (9,74-10,8м) 165900 /т</t>
  </si>
  <si>
    <t>13хфа</t>
  </si>
  <si>
    <t>1шт.бф 10,68м</t>
  </si>
  <si>
    <t xml:space="preserve">89х 5,5      </t>
  </si>
  <si>
    <t>139900  все</t>
  </si>
  <si>
    <t xml:space="preserve">27шт. ТУ 14-158-113-99 </t>
  </si>
  <si>
    <t>89х 6    некондиция</t>
  </si>
  <si>
    <t xml:space="preserve"> 6м.1шт. борозда по всей длине, глубиной 0,5-1мм, отрезок</t>
  </si>
  <si>
    <t>89х 6       ТУ1430</t>
  </si>
  <si>
    <t xml:space="preserve">89х 6      </t>
  </si>
  <si>
    <t xml:space="preserve">/каз </t>
  </si>
  <si>
    <t>139900 все</t>
  </si>
  <si>
    <t>(0,457тн.4шт проверить вес) Лин96г + 107,523тн/каз с доп испытаниями при -60гр.С</t>
  </si>
  <si>
    <t>7шт.гн.</t>
  </si>
  <si>
    <t xml:space="preserve">89х 6,5    </t>
  </si>
  <si>
    <t xml:space="preserve">89х 7     </t>
  </si>
  <si>
    <t xml:space="preserve">89х 7    </t>
  </si>
  <si>
    <t xml:space="preserve"> 0,508тн + 0,88тн (Длины 9,8-10,9м, ржавые 2018 год)/т</t>
  </si>
  <si>
    <t xml:space="preserve">89х 7   </t>
  </si>
  <si>
    <t>89х 8       ТУ1430</t>
  </si>
  <si>
    <t>(6шт)</t>
  </si>
  <si>
    <t>стенка в плюс (2шт)</t>
  </si>
  <si>
    <t xml:space="preserve">89х 8       </t>
  </si>
  <si>
    <t>99900 все</t>
  </si>
  <si>
    <t>11 шт.</t>
  </si>
  <si>
    <t xml:space="preserve">89х 8      </t>
  </si>
  <si>
    <t>12шт  + приход 149900 80тн/м</t>
  </si>
  <si>
    <t>89х 8</t>
  </si>
  <si>
    <t xml:space="preserve">(3шт.)0,448тн  +приёмка (2шт)0,313тн. + 78,8тн/каз </t>
  </si>
  <si>
    <t>89х 8      ТУ1317</t>
  </si>
  <si>
    <t>133900 все</t>
  </si>
  <si>
    <t>3шт (7,76м +10-12м) /п +2,361тн 188900р приход /каз</t>
  </si>
  <si>
    <t xml:space="preserve">89х 9       </t>
  </si>
  <si>
    <t>2шт.</t>
  </si>
  <si>
    <t>89х 9       уценка</t>
  </si>
  <si>
    <t xml:space="preserve">1шт.бф гн. 8,2м.0,146тн </t>
  </si>
  <si>
    <t xml:space="preserve">89х 9         </t>
  </si>
  <si>
    <t>129900 все с 20ст</t>
  </si>
  <si>
    <t>0,610тн(3шт) + 5,315тн.приёмка (27шт)</t>
  </si>
  <si>
    <t xml:space="preserve"> приход 149900 80тн/м</t>
  </si>
  <si>
    <t>89х 10      ТУ1430</t>
  </si>
  <si>
    <t>(4шт)</t>
  </si>
  <si>
    <t>89х 10 внутр.покрытие</t>
  </si>
  <si>
    <t xml:space="preserve">1 шт. с эпоксидным внутренним покрытием </t>
  </si>
  <si>
    <t xml:space="preserve">89х 10 </t>
  </si>
  <si>
    <t>(1шт) 10,64м.0,207тн +0,178тн(1шт)</t>
  </si>
  <si>
    <t xml:space="preserve">89х 10      </t>
  </si>
  <si>
    <t>129900 от 20тн</t>
  </si>
  <si>
    <t>144шт.27,751тн +   152900 5,026тн/м</t>
  </si>
  <si>
    <t>89х 10      ТУ1317</t>
  </si>
  <si>
    <t xml:space="preserve"> приход апрель/каз</t>
  </si>
  <si>
    <t>89х 11</t>
  </si>
  <si>
    <t>(3шт)</t>
  </si>
  <si>
    <t xml:space="preserve">89х 12   </t>
  </si>
  <si>
    <t>0,9тн(4шт.) + приход ноябрь</t>
  </si>
  <si>
    <t xml:space="preserve">4шт  </t>
  </si>
  <si>
    <t xml:space="preserve">3шт  </t>
  </si>
  <si>
    <t>89х 12</t>
  </si>
  <si>
    <t>Челябинск  /п</t>
  </si>
  <si>
    <t xml:space="preserve"> (10-11м)</t>
  </si>
  <si>
    <t xml:space="preserve">89х 12    </t>
  </si>
  <si>
    <t>(3шт)бф от 12м</t>
  </si>
  <si>
    <t>89х 12      ТУ1317</t>
  </si>
  <si>
    <t xml:space="preserve">реал./каз. </t>
  </si>
  <si>
    <t>89х 13</t>
  </si>
  <si>
    <t>32г2</t>
  </si>
  <si>
    <t>6,30-12м</t>
  </si>
  <si>
    <t>89х 16</t>
  </si>
  <si>
    <t>30хма</t>
  </si>
  <si>
    <t>6,40-6,50м /т</t>
  </si>
  <si>
    <t>89х 18</t>
  </si>
  <si>
    <t>6,90-7,70м /т</t>
  </si>
  <si>
    <t>6,27м</t>
  </si>
  <si>
    <t>90х 2</t>
  </si>
  <si>
    <t>5,70-6,20м</t>
  </si>
  <si>
    <t>95х 10</t>
  </si>
  <si>
    <t xml:space="preserve">20Х </t>
  </si>
  <si>
    <t>5,3-5,6м</t>
  </si>
  <si>
    <t>95х 12</t>
  </si>
  <si>
    <t>9,3-10м</t>
  </si>
  <si>
    <t>95х 13</t>
  </si>
  <si>
    <t xml:space="preserve">6м </t>
  </si>
  <si>
    <t>95х 22</t>
  </si>
  <si>
    <t>7-8м</t>
  </si>
  <si>
    <t>100х 16</t>
  </si>
  <si>
    <t>Ответ-хранение  4,91м</t>
  </si>
  <si>
    <t>102х 4,5</t>
  </si>
  <si>
    <t>30ХМА</t>
  </si>
  <si>
    <t>Ответ-хранение по 2,7м-2,8м/т</t>
  </si>
  <si>
    <t>102х 5</t>
  </si>
  <si>
    <t>6-12м</t>
  </si>
  <si>
    <t>длины по 6м</t>
  </si>
  <si>
    <t>102х 6   ГОСТ10705</t>
  </si>
  <si>
    <t>5шт   (10,08, 10,24, 10,00 , 9,87, 9,94м)</t>
  </si>
  <si>
    <t>102х 6</t>
  </si>
  <si>
    <t>, Длины 6,5-8,5м</t>
  </si>
  <si>
    <t>10Г (09г2с)</t>
  </si>
  <si>
    <t xml:space="preserve">длины по 6м / т </t>
  </si>
  <si>
    <t>102х 7</t>
  </si>
  <si>
    <t>7,20-7,40м</t>
  </si>
  <si>
    <t>104х 15</t>
  </si>
  <si>
    <t>Челябинск/п</t>
  </si>
  <si>
    <t>3,17м</t>
  </si>
  <si>
    <t xml:space="preserve">108х 4 </t>
  </si>
  <si>
    <t xml:space="preserve"> Длины 10,35м /п</t>
  </si>
  <si>
    <t>108х 4,5     ТУ1430</t>
  </si>
  <si>
    <t xml:space="preserve">2 шт </t>
  </si>
  <si>
    <t xml:space="preserve">108х 4,5          </t>
  </si>
  <si>
    <t xml:space="preserve"> ТУ14-3р-55-2001 длины 6,60-9,40м /т</t>
  </si>
  <si>
    <t xml:space="preserve">108х 5   </t>
  </si>
  <si>
    <t>136900 все</t>
  </si>
  <si>
    <t xml:space="preserve">8шт 0,980тн  + бф2,690тн (21шт) </t>
  </si>
  <si>
    <t>108х 5,5</t>
  </si>
  <si>
    <t>проверить вес 0,146тн(1шт)</t>
  </si>
  <si>
    <t xml:space="preserve">108х 6       ТУ1430 </t>
  </si>
  <si>
    <t>(2 шт гн.стенка в+) 3,75м + 6,25м</t>
  </si>
  <si>
    <t xml:space="preserve">108х 6  </t>
  </si>
  <si>
    <t xml:space="preserve">0,746тн(5шт)физ.масса 47,52м + 0,612тн(5шт) + 61,27тн/каз  +66тн \п </t>
  </si>
  <si>
    <t>108х 6</t>
  </si>
  <si>
    <t>108х 6,5</t>
  </si>
  <si>
    <t xml:space="preserve">108х 7    </t>
  </si>
  <si>
    <t>5шт</t>
  </si>
  <si>
    <t xml:space="preserve">108х 8     </t>
  </si>
  <si>
    <t>9,5-9,7м</t>
  </si>
  <si>
    <t>15х5м</t>
  </si>
  <si>
    <t>1 шт бф 8,18м</t>
  </si>
  <si>
    <t xml:space="preserve">108х 12      </t>
  </si>
  <si>
    <t>0,06тн (0,77-1,86м) /п</t>
  </si>
  <si>
    <t>108х 12       ТУ 55</t>
  </si>
  <si>
    <t>/э</t>
  </si>
  <si>
    <t>108х 14</t>
  </si>
  <si>
    <t>17г1с</t>
  </si>
  <si>
    <t>1шт, (2,83м)</t>
  </si>
  <si>
    <t>108х 20</t>
  </si>
  <si>
    <t>6,26м</t>
  </si>
  <si>
    <t>108х 20       ТУ 55</t>
  </si>
  <si>
    <t>по 5м/э</t>
  </si>
  <si>
    <t>114х 3,5     ТУ1430</t>
  </si>
  <si>
    <t xml:space="preserve">6шт </t>
  </si>
  <si>
    <t>114х 4     ГОСТ10705</t>
  </si>
  <si>
    <t xml:space="preserve"> 0,223тн(2шт) бф 0,223тн </t>
  </si>
  <si>
    <t>114х 4       ТУ1430</t>
  </si>
  <si>
    <t xml:space="preserve">7шт </t>
  </si>
  <si>
    <t xml:space="preserve">114х 4       </t>
  </si>
  <si>
    <t xml:space="preserve">4шт </t>
  </si>
  <si>
    <t>114х 5  некондиция</t>
  </si>
  <si>
    <t>8шт. борозда по всей длине</t>
  </si>
  <si>
    <t>114х 5 внутр.покрытие</t>
  </si>
  <si>
    <t>1шт. 9,56м.  белое покрытие внутри</t>
  </si>
  <si>
    <t>15 шт. с эпоксидным внутренним покрытием 1,728тн + 2 шт. с эпоксидным внутренним покрытием  0,358тн</t>
  </si>
  <si>
    <t xml:space="preserve">3 шт. с эпоксидным внутренним покрытием </t>
  </si>
  <si>
    <t>114х 5       ТУ1430</t>
  </si>
  <si>
    <t>0,287тн(2шт)ст. + (1шт)0,110тн</t>
  </si>
  <si>
    <t xml:space="preserve">114х 5   </t>
  </si>
  <si>
    <t xml:space="preserve">114х 5    </t>
  </si>
  <si>
    <r>
      <t>12 шт.1,428тн + 0,258тн(2шт</t>
    </r>
    <r>
      <rPr>
        <i/>
        <sz val="11"/>
        <color indexed="8"/>
        <rFont val="Times New Roman"/>
        <family val="1"/>
        <charset val="204"/>
      </rPr>
      <t>)</t>
    </r>
    <r>
      <rPr>
        <sz val="11"/>
        <color indexed="8"/>
        <rFont val="Times New Roman"/>
        <family val="1"/>
        <charset val="204"/>
      </rPr>
      <t xml:space="preserve"> </t>
    </r>
  </si>
  <si>
    <t xml:space="preserve"> (6-12м)  /п</t>
  </si>
  <si>
    <t>129900 с 09г2с</t>
  </si>
  <si>
    <t>( 10,05/10,65/10/95м ) 3 шт.</t>
  </si>
  <si>
    <t>10Г1</t>
  </si>
  <si>
    <t>133900 с 10ст</t>
  </si>
  <si>
    <t>1шт. (   10,75м )</t>
  </si>
  <si>
    <t>114х 6 внутр.покрытие</t>
  </si>
  <si>
    <t>10 шт. с эпоксидным внутренним покрытием ТУ 14-158-113-99  К48</t>
  </si>
  <si>
    <t>114х 6      ТУ1430</t>
  </si>
  <si>
    <t>Бф 9шт. 0,861тн + 2шт.</t>
  </si>
  <si>
    <t xml:space="preserve">114х 6   </t>
  </si>
  <si>
    <t xml:space="preserve"> /азербору</t>
  </si>
  <si>
    <t>114х 6</t>
  </si>
  <si>
    <t xml:space="preserve">29 шт. </t>
  </si>
  <si>
    <t xml:space="preserve">114х 6 </t>
  </si>
  <si>
    <t xml:space="preserve">45шт </t>
  </si>
  <si>
    <t>114х 6      уценка</t>
  </si>
  <si>
    <t>Реализация ур.стр.монтаж 1шт(9,22 метра (5-6)) проверить химсостав</t>
  </si>
  <si>
    <t xml:space="preserve">114х 6      </t>
  </si>
  <si>
    <t>4шт. (   11,3/11,13/11,15/11,55м )</t>
  </si>
  <si>
    <t>114х 6   ГОСТ 10705</t>
  </si>
  <si>
    <t>ГОСТ 10705-80 13шт ( 146,47м) /м</t>
  </si>
  <si>
    <t xml:space="preserve">1 шт. 11,15м.0,178тн </t>
  </si>
  <si>
    <t xml:space="preserve">2шт 0,332тн. + 0,319тн(2шт) + 0,505тн.(3шт)  </t>
  </si>
  <si>
    <t xml:space="preserve"> /каз  +5,73тн /п</t>
  </si>
  <si>
    <t>114х 6    ТУ1317</t>
  </si>
  <si>
    <t xml:space="preserve"> 29шт.  ТУ1317 К52 </t>
  </si>
  <si>
    <t xml:space="preserve"> (23шт)ТУ 14-158-113-99  К48</t>
  </si>
  <si>
    <t>бф (31шт)</t>
  </si>
  <si>
    <t>114х 6     ТУ1128</t>
  </si>
  <si>
    <t>10,46м (1шт) газлифт</t>
  </si>
  <si>
    <t>114х 6,4   ОТТМ обсадная</t>
  </si>
  <si>
    <t>гр.пр.Д</t>
  </si>
  <si>
    <t xml:space="preserve">114х 7 </t>
  </si>
  <si>
    <t xml:space="preserve"> 0,196тн /каз + 0,210тн (11,12м) /п</t>
  </si>
  <si>
    <t>P355NH</t>
  </si>
  <si>
    <t>длина 6м-12м, аналог 17г, 15г</t>
  </si>
  <si>
    <t>114х 8    ТУ1430</t>
  </si>
  <si>
    <t>1шт, (10,6м, прод вм)0,222тн</t>
  </si>
  <si>
    <t xml:space="preserve">(2шт)0,390тн </t>
  </si>
  <si>
    <t xml:space="preserve">114х 8 </t>
  </si>
  <si>
    <r>
      <t xml:space="preserve">28шт.5,709тн </t>
    </r>
    <r>
      <rPr>
        <b/>
        <sz val="11"/>
        <color indexed="8"/>
        <rFont val="Times New Roman"/>
        <family val="1"/>
        <charset val="204"/>
      </rPr>
      <t>+</t>
    </r>
    <r>
      <rPr>
        <sz val="11"/>
        <color indexed="8"/>
        <rFont val="Times New Roman"/>
        <family val="1"/>
        <charset val="204"/>
      </rPr>
      <t xml:space="preserve"> 29,2тн 139900р  /п + 0,235тн(11,2м)/т 144900 +4,893тн 144900/м</t>
    </r>
  </si>
  <si>
    <t>(11шт)  ТУ 14-158-113-99</t>
  </si>
  <si>
    <t>(1шт) 9,9м</t>
  </si>
  <si>
    <t>114х 8     ТУ1317</t>
  </si>
  <si>
    <t>(24шт) ТМК</t>
  </si>
  <si>
    <t xml:space="preserve">  /каз </t>
  </si>
  <si>
    <t xml:space="preserve">114х 8    </t>
  </si>
  <si>
    <t xml:space="preserve"> 1,054тн. (5шт)50м. </t>
  </si>
  <si>
    <t>114х 8,5</t>
  </si>
  <si>
    <t>8,50-9,70м /т</t>
  </si>
  <si>
    <t xml:space="preserve">114х 9    </t>
  </si>
  <si>
    <t>25шт</t>
  </si>
  <si>
    <t>114х 9</t>
  </si>
  <si>
    <t>(2шт)</t>
  </si>
  <si>
    <t>31.13м.  3шт. Бф</t>
  </si>
  <si>
    <t>114х 10  ГОСТ10705</t>
  </si>
  <si>
    <t>(1шт)10,73м         проверить сталь</t>
  </si>
  <si>
    <t>114х 10 внутр.покрытие</t>
  </si>
  <si>
    <t xml:space="preserve"> 10 шт. с эпоксидным внутренним покрытием </t>
  </si>
  <si>
    <t xml:space="preserve">114х 10   ТУ1430 </t>
  </si>
  <si>
    <t>2шт.гн.</t>
  </si>
  <si>
    <t xml:space="preserve">114х 10   </t>
  </si>
  <si>
    <t xml:space="preserve">(1шт 1,85м)0,047тн./комм + 0,69 метра Двинская 0,018тн /к </t>
  </si>
  <si>
    <t xml:space="preserve">114х 10 </t>
  </si>
  <si>
    <t>(23шт)</t>
  </si>
  <si>
    <t xml:space="preserve">114х 10    </t>
  </si>
  <si>
    <t>(12шт.)3,074тн ТУ 14-158-113-99 + 0,304тн(1шт.с хромом)ГОСТ8732 + 2шт 0,514тн приёмка</t>
  </si>
  <si>
    <t>114х 10</t>
  </si>
  <si>
    <t>1шт бф (11,97м)</t>
  </si>
  <si>
    <t>23шт 6,446тн /м + 89,773 тн ТУ 1317по 188900р/тн /каз +0,880тн /п</t>
  </si>
  <si>
    <t xml:space="preserve">114х 10     </t>
  </si>
  <si>
    <t>10гфба</t>
  </si>
  <si>
    <t>155900 с вус</t>
  </si>
  <si>
    <t>комиссия «Самара» в Изоляции 2х слойной 44,2м.п. , пос.Аргаяш</t>
  </si>
  <si>
    <t>114х 10      в ВУС</t>
  </si>
  <si>
    <t>комиссия «Самара» в Изоляции 2х слойной 735,4 п.м , пос.Аргаяш</t>
  </si>
  <si>
    <t>114х 10       ТУ 55</t>
  </si>
  <si>
    <t xml:space="preserve">114х 11  </t>
  </si>
  <si>
    <t>1шт. 7,09м</t>
  </si>
  <si>
    <t>114х 11    ТУ1317</t>
  </si>
  <si>
    <t xml:space="preserve"> 2шт (1шт с одной стороны рез)</t>
  </si>
  <si>
    <t xml:space="preserve">114х 12    ТУ1430 </t>
  </si>
  <si>
    <t>6 шт диаметр 113мм</t>
  </si>
  <si>
    <t xml:space="preserve">114х 12 </t>
  </si>
  <si>
    <t xml:space="preserve">114х 12  </t>
  </si>
  <si>
    <r>
      <t>приёмка (1шт)</t>
    </r>
    <r>
      <rPr>
        <sz val="11"/>
        <color indexed="8"/>
        <rFont val="Times New Roman"/>
        <family val="1"/>
        <charset val="204"/>
      </rPr>
      <t xml:space="preserve"> </t>
    </r>
  </si>
  <si>
    <t>длины 8,7-9,2м</t>
  </si>
  <si>
    <t xml:space="preserve">114х 12 в изоляции 1Н1В-ТОЦп(2) </t>
  </si>
  <si>
    <t xml:space="preserve">в изоляции с оцинкованным кожухом , 8шт. По 0,342тн каждая, реал./х </t>
  </si>
  <si>
    <t>114х 12    ТУ1317</t>
  </si>
  <si>
    <t>0,570тн (2шт)  +0,163тн (5,4м) /м + 131,454тн ТУ1317 /каз</t>
  </si>
  <si>
    <t>114х 12       ТУ 55</t>
  </si>
  <si>
    <t>114х 16</t>
  </si>
  <si>
    <t>3,1-5,67м</t>
  </si>
  <si>
    <t>114х 16       ТУ 55</t>
  </si>
  <si>
    <t>5+5,4м/э</t>
  </si>
  <si>
    <t>по 8м/э</t>
  </si>
  <si>
    <t xml:space="preserve">114х 18 </t>
  </si>
  <si>
    <t>/комиссия макс длина 1,05м</t>
  </si>
  <si>
    <t>114х 18</t>
  </si>
  <si>
    <t>10,844тн ( 24шт ( 247,17м) + 1 шт 6,91 м( рез)   /м+0,68тн (ту 1128.длины 10-12м) /п</t>
  </si>
  <si>
    <t>1шт рез 4,72м( стенка в плюс) /м</t>
  </si>
  <si>
    <t>114х 20</t>
  </si>
  <si>
    <t>2,8тн 129900р/тн /п + 0,89тн (1,95-3,2м) 149900р/тн /т</t>
  </si>
  <si>
    <t xml:space="preserve"> (по 9,5м)/т </t>
  </si>
  <si>
    <t xml:space="preserve"> 0,585тн /п+ 1,949тн по ту 1128 (4шт ( 42,04м) ) / м </t>
  </si>
  <si>
    <t>120х 10</t>
  </si>
  <si>
    <t>5,50-6,10м/т</t>
  </si>
  <si>
    <t>121х 6,5</t>
  </si>
  <si>
    <t>7-9м</t>
  </si>
  <si>
    <t>121х 14</t>
  </si>
  <si>
    <t xml:space="preserve">0,280тн ( 2,34 +1,56+ 3,53 м) 7,43м.3обрезка/п + 0,9тн (8,20-8,40м) — 155900р/тн /т </t>
  </si>
  <si>
    <t>121х 16</t>
  </si>
  <si>
    <t>7,8-8м</t>
  </si>
  <si>
    <t xml:space="preserve">121х 30 </t>
  </si>
  <si>
    <t>3,07м</t>
  </si>
  <si>
    <t>121х 30</t>
  </si>
  <si>
    <t>40хн2ма</t>
  </si>
  <si>
    <t>6,30-6,55м</t>
  </si>
  <si>
    <t xml:space="preserve">122х 3 </t>
  </si>
  <si>
    <t>4шт - длины 4,97; 4,85; 5,72; 5,41м/м</t>
  </si>
  <si>
    <t>127х 5</t>
  </si>
  <si>
    <t>127х 6</t>
  </si>
  <si>
    <t>127х 10</t>
  </si>
  <si>
    <t>20ХМ</t>
  </si>
  <si>
    <t>Ответ-хранение , 3шт., длины 12,00м</t>
  </si>
  <si>
    <t xml:space="preserve">131х 6     </t>
  </si>
  <si>
    <t xml:space="preserve">18шт </t>
  </si>
  <si>
    <t>133х 4    некондиция</t>
  </si>
  <si>
    <t>коробкой 0,376тн.3шт</t>
  </si>
  <si>
    <t>133х 4       ТУ1430</t>
  </si>
  <si>
    <t xml:space="preserve">(9,34м  + 8,22м)2шт.0,230тн </t>
  </si>
  <si>
    <t>7шт.</t>
  </si>
  <si>
    <t xml:space="preserve">133х 4      </t>
  </si>
  <si>
    <t>1шт.10,03м</t>
  </si>
  <si>
    <t>133х 4,5     ТУ1430</t>
  </si>
  <si>
    <t xml:space="preserve">2шт  </t>
  </si>
  <si>
    <t>2шт  сталь угл.10-20</t>
  </si>
  <si>
    <t xml:space="preserve">133х 4,5 </t>
  </si>
  <si>
    <t>1,308тн(10шт) +  1,195тн(9шт)</t>
  </si>
  <si>
    <t>(18 шт)</t>
  </si>
  <si>
    <t>(17 шт)</t>
  </si>
  <si>
    <t xml:space="preserve">(24шт) </t>
  </si>
  <si>
    <t xml:space="preserve">133х 4,5      </t>
  </si>
  <si>
    <t>(19шт)</t>
  </si>
  <si>
    <t>133х 5    некондиция</t>
  </si>
  <si>
    <t>1шт</t>
  </si>
  <si>
    <t>133х 5   ГОСТ 10705</t>
  </si>
  <si>
    <t xml:space="preserve">сварная </t>
  </si>
  <si>
    <t>1шт.</t>
  </si>
  <si>
    <t>133х 5       ТУ1430</t>
  </si>
  <si>
    <t>133х 5      ТУ1430</t>
  </si>
  <si>
    <t xml:space="preserve"> 0,305тн 2шт.</t>
  </si>
  <si>
    <t>133х 5       антикор</t>
  </si>
  <si>
    <t>внешнее черное покрытие (8,30-9м) /т</t>
  </si>
  <si>
    <t xml:space="preserve">133х 5      </t>
  </si>
  <si>
    <t>0,290тн(2шт) +  0,151тн(1шт) + приёмка по стенке  0,396тн(3шт)</t>
  </si>
  <si>
    <t xml:space="preserve">133х 5 </t>
  </si>
  <si>
    <t>1 шт . 7,15м.  Бф</t>
  </si>
  <si>
    <t>133х 6     ТУ1430</t>
  </si>
  <si>
    <t>2 шт 0,150тн + 2,162тн(11шт) + 1,375тн(7шт)</t>
  </si>
  <si>
    <t xml:space="preserve">133х 6         </t>
  </si>
  <si>
    <t>99900 с ту</t>
  </si>
  <si>
    <t>0,141тн(1шт)7,4м + (11шт)</t>
  </si>
  <si>
    <t xml:space="preserve">133х 6 </t>
  </si>
  <si>
    <t xml:space="preserve">0,345тн 2шт,+  0,14тн (Длины 0,78+3,88м) 139900/ п + 69,98тн /реал.Каз </t>
  </si>
  <si>
    <t>133х 8</t>
  </si>
  <si>
    <t>133х 8     ТУ1430</t>
  </si>
  <si>
    <t>1шт, гн.7,2м</t>
  </si>
  <si>
    <t>133х 10</t>
  </si>
  <si>
    <t xml:space="preserve"> 8,1м 1шт 0,259тн/м</t>
  </si>
  <si>
    <t>Ответ-хранение 6-12м + 22,485тн ту 1128 /т</t>
  </si>
  <si>
    <t>133х 10      ТУ55</t>
  </si>
  <si>
    <t>15гс</t>
  </si>
  <si>
    <t>бф4,43м+бф3,87м+8,29м+8,1м</t>
  </si>
  <si>
    <t xml:space="preserve">133х 10     </t>
  </si>
  <si>
    <t>3шт  стенка 8,5-11,5мм</t>
  </si>
  <si>
    <t>133х 12</t>
  </si>
  <si>
    <t>ТУ 1128 9-10,25м</t>
  </si>
  <si>
    <t>133х 13</t>
  </si>
  <si>
    <t xml:space="preserve">  Котельные 3 шт. бф</t>
  </si>
  <si>
    <t xml:space="preserve">133х 14  </t>
  </si>
  <si>
    <t>Бф 4шт.</t>
  </si>
  <si>
    <t>133х 15</t>
  </si>
  <si>
    <t>Бф 3шт.(0,202тн длиной 4,77м.1шт +0,518 тонны  2шт)</t>
  </si>
  <si>
    <t>1шт.4,77м  с 1стор бф б/с</t>
  </si>
  <si>
    <t>133х 16</t>
  </si>
  <si>
    <t>Бф 6шт. б/с</t>
  </si>
  <si>
    <t xml:space="preserve"> Бф котельные 5шт. б/с</t>
  </si>
  <si>
    <t>133х 18</t>
  </si>
  <si>
    <t>11м /т</t>
  </si>
  <si>
    <t>133х 20</t>
  </si>
  <si>
    <t>8,64м</t>
  </si>
  <si>
    <t xml:space="preserve"> (3м, 5,5м) 2шт . Физическая масса</t>
  </si>
  <si>
    <t>9,40-9,60м</t>
  </si>
  <si>
    <t>139,7х 9.17</t>
  </si>
  <si>
    <t>30г2</t>
  </si>
  <si>
    <t xml:space="preserve"> /м + 22,430тн  /т</t>
  </si>
  <si>
    <t>140х 5</t>
  </si>
  <si>
    <t>8,60-9,30м</t>
  </si>
  <si>
    <t>140х 8</t>
  </si>
  <si>
    <t>Длина 6,05м</t>
  </si>
  <si>
    <t>140х 9</t>
  </si>
  <si>
    <t>6,05м</t>
  </si>
  <si>
    <t>/м + 22,430тн(12,10-12,25м) / т</t>
  </si>
  <si>
    <t xml:space="preserve">140х 10   </t>
  </si>
  <si>
    <t xml:space="preserve">140х 14 </t>
  </si>
  <si>
    <t>12-12,4м</t>
  </si>
  <si>
    <t>140х 22</t>
  </si>
  <si>
    <t xml:space="preserve"> (7,1-7,6м) </t>
  </si>
  <si>
    <t>140х 25</t>
  </si>
  <si>
    <t>4,83м</t>
  </si>
  <si>
    <t>8,66м</t>
  </si>
  <si>
    <t>140х 28</t>
  </si>
  <si>
    <t>7,7-7,9м</t>
  </si>
  <si>
    <t>114х 36       ТУ 55</t>
  </si>
  <si>
    <t>4,84+4,35м/э</t>
  </si>
  <si>
    <t>146х 6</t>
  </si>
  <si>
    <t>5,67м</t>
  </si>
  <si>
    <t>146х 8   ГОСТ 10705</t>
  </si>
  <si>
    <t>Полевской</t>
  </si>
  <si>
    <t>Мерность 4-5,9м /зол</t>
  </si>
  <si>
    <t xml:space="preserve">146х 8    </t>
  </si>
  <si>
    <t xml:space="preserve"> (1шт) </t>
  </si>
  <si>
    <t>146х 9</t>
  </si>
  <si>
    <t>30Г</t>
  </si>
  <si>
    <t>Ответ-хранение 8,5-11,45м лежалые/т</t>
  </si>
  <si>
    <t>146х 12</t>
  </si>
  <si>
    <t>ответ-хранение  1шт 9,77м</t>
  </si>
  <si>
    <t>146х 14</t>
  </si>
  <si>
    <t>Ответ-хранение 6,80-8,60м</t>
  </si>
  <si>
    <t>Ответ-хранение , 7,80-7,92м</t>
  </si>
  <si>
    <t>146х 16</t>
  </si>
  <si>
    <t>6,8-6,9м</t>
  </si>
  <si>
    <t>152х 5</t>
  </si>
  <si>
    <t xml:space="preserve"> длины 3,16 7,68 9,53 6,42 3,41м</t>
  </si>
  <si>
    <t>152х 20</t>
  </si>
  <si>
    <t>5,07м</t>
  </si>
  <si>
    <t>7,80-7,90м</t>
  </si>
  <si>
    <t>152х 22</t>
  </si>
  <si>
    <t>9м</t>
  </si>
  <si>
    <t>152х 30</t>
  </si>
  <si>
    <t>3,22м</t>
  </si>
  <si>
    <t>159х 4,5    некондиция</t>
  </si>
  <si>
    <t>5шт. вмятины  по всей длине</t>
  </si>
  <si>
    <t>159х 4,5      ТУ1430</t>
  </si>
  <si>
    <t>159х 4,5</t>
  </si>
  <si>
    <t xml:space="preserve"> /каз.  Азер</t>
  </si>
  <si>
    <t xml:space="preserve">159х 4,5   </t>
  </si>
  <si>
    <t>4 штуки наши 0,680тн. +  /каз. Азер</t>
  </si>
  <si>
    <t xml:space="preserve">159х 5   некондиция    </t>
  </si>
  <si>
    <t>2шт (сквозные разрезы по всей длине)0,390тн + 0,585тн(3шт)сквозные разрезы и вмятины  по всей длине</t>
  </si>
  <si>
    <t>159х 5     ГОСТ10705</t>
  </si>
  <si>
    <t>159х 5 внутр.покрытие</t>
  </si>
  <si>
    <t>( 8,9/10,2/8,4м) 3 шт. с эпоксидным внутренним покрытием +  (1шт)0,170тн</t>
  </si>
  <si>
    <t>159х 5       ТУ1430</t>
  </si>
  <si>
    <t>1шт (стенка вм. 3,4м)0,062тн +0,071тн (3,5м.1шт)</t>
  </si>
  <si>
    <t>5шт.</t>
  </si>
  <si>
    <t xml:space="preserve">159х 5 </t>
  </si>
  <si>
    <t xml:space="preserve"> 22,74тн (8-12м) — 137900 /п +4,728тн .азерб /каз 137900 +1,785 /т 137900 +0,446тн (2шт 11,75/11,73) 149900р/тн  /м</t>
  </si>
  <si>
    <t xml:space="preserve"> 3шт.0,520тн.бф </t>
  </si>
  <si>
    <t xml:space="preserve">159х 5     </t>
  </si>
  <si>
    <t>0,421тн(2шт.)Лин96г + 14,728тн (азерб) /каз +11,440тн /т 155900 + 6,93тн/п 144900</t>
  </si>
  <si>
    <t>159х 6  некондиция</t>
  </si>
  <si>
    <t>1шт гнутая, борозды по всей длине, кольцевой обжим от торца на 1 м</t>
  </si>
  <si>
    <t>159х 6      ТУ1430</t>
  </si>
  <si>
    <t>1шт.0,204тн +  0,860тн(4шт)</t>
  </si>
  <si>
    <t xml:space="preserve">159х 6    </t>
  </si>
  <si>
    <t xml:space="preserve">15шт 3,384тн + 1,865тн(9шт) </t>
  </si>
  <si>
    <t xml:space="preserve">355тн /каз + 5,237тн — 155900р/тн /м+ 9,48тн Длины 6-12м /п </t>
  </si>
  <si>
    <t>159х 6      ТУ1128</t>
  </si>
  <si>
    <t>109900 обе</t>
  </si>
  <si>
    <t>(6,73м+3м) 2шт с одн стор бф</t>
  </si>
  <si>
    <t xml:space="preserve">441,603тн /каз+  20,65тн/п </t>
  </si>
  <si>
    <t>159х 7</t>
  </si>
  <si>
    <t xml:space="preserve">159х 7    </t>
  </si>
  <si>
    <t>Челябинск /м</t>
  </si>
  <si>
    <t>(6 штук ) 1,614тн + 7,69тн.(28шт- 277,19м ) /м</t>
  </si>
  <si>
    <t>159х 7     ТУ1317</t>
  </si>
  <si>
    <t>159х 8    некондиция</t>
  </si>
  <si>
    <t>1шт срезки поверхности</t>
  </si>
  <si>
    <t>159х 8      ТУ1430</t>
  </si>
  <si>
    <t>79900 все</t>
  </si>
  <si>
    <t xml:space="preserve">159х 8  </t>
  </si>
  <si>
    <t xml:space="preserve">Двин.(1шт 0,49 метра 0,015тн.+1шт.0,74м.0,022тн /к ) /комм. </t>
  </si>
  <si>
    <t xml:space="preserve">159х 8 </t>
  </si>
  <si>
    <t>159х 8</t>
  </si>
  <si>
    <t xml:space="preserve">8шт.74,53м </t>
  </si>
  <si>
    <t xml:space="preserve">159х 8     </t>
  </si>
  <si>
    <t>135900 все</t>
  </si>
  <si>
    <t>21,427тн(Азерб) /каз  +1,346тн /м+ 1тн (2,68-11,26м) /п 144900 + 35,861тн  (128шт)-по 154900/м</t>
  </si>
  <si>
    <t>/зол 2023 год ПНТЗ</t>
  </si>
  <si>
    <t>8шт..бф</t>
  </si>
  <si>
    <t>159х 8      ТУ1317</t>
  </si>
  <si>
    <t xml:space="preserve"> /каз</t>
  </si>
  <si>
    <t>Прёмка 8шт   ТУ 14-158-113-99</t>
  </si>
  <si>
    <t>159х 9</t>
  </si>
  <si>
    <t xml:space="preserve"> 6-6,5м  /т</t>
  </si>
  <si>
    <t>1шт,8,58м. С одной стороны без фаски — НАЙТИ</t>
  </si>
  <si>
    <t>129900  все</t>
  </si>
  <si>
    <t>2тн приёмка + 0,9тн(8-12м)/п</t>
  </si>
  <si>
    <t>159х 9      ТУ1317</t>
  </si>
  <si>
    <t xml:space="preserve"> / каз</t>
  </si>
  <si>
    <t xml:space="preserve">159х 10 </t>
  </si>
  <si>
    <t xml:space="preserve">7шт  </t>
  </si>
  <si>
    <t xml:space="preserve"> /каз </t>
  </si>
  <si>
    <t>107,082тн/каз  +  30,437тн /м +  11,960тн 152900 /т +2,02тн (1,5м-12м)149900 /п</t>
  </si>
  <si>
    <t>(2 штуки по 8,8м)</t>
  </si>
  <si>
    <t>159х 10      ТУ1317</t>
  </si>
  <si>
    <t>159х 11      ТУ 1317</t>
  </si>
  <si>
    <t>ТУ 1317-006.1 593377520-2003 1шт 9,3 м  /м</t>
  </si>
  <si>
    <t xml:space="preserve">159х 12 </t>
  </si>
  <si>
    <t>0,211тн ( 2шт 3,5/1,34м) /м +1,5тн (9,8-10,5м)-по 139900р/тн /п</t>
  </si>
  <si>
    <t xml:space="preserve">159х 12  </t>
  </si>
  <si>
    <t>(10шт)   Выкса ГОСТ8732 2024 год + приход март-апрель 55 тонн длины 7-8м</t>
  </si>
  <si>
    <t>(63 шт.)/ав + 10,950тн Выкса ГОСТ8732 2024 год /м + 7,9тн /п</t>
  </si>
  <si>
    <t>159х 12     ТУ1430</t>
  </si>
  <si>
    <t>1шт пл. 0,322тн + 4,419тн(13шт) стенка 11-15мм+ приёмка</t>
  </si>
  <si>
    <t>159х 12   ТУ1317</t>
  </si>
  <si>
    <t>2022г 4,9-12м</t>
  </si>
  <si>
    <t>159х 12    ТУ1317</t>
  </si>
  <si>
    <t>реал./каз 2024г.  +3,535тн(9-11,4м) /т</t>
  </si>
  <si>
    <t>159х 13</t>
  </si>
  <si>
    <t>6шт.1,660тн + приемка (7,095тн +11,383тн.33шт)</t>
  </si>
  <si>
    <t>159х 13     ТУ1430</t>
  </si>
  <si>
    <t>(67шт) стенка 11-15мм.</t>
  </si>
  <si>
    <t xml:space="preserve">159х 14 </t>
  </si>
  <si>
    <t xml:space="preserve">(26шт) </t>
  </si>
  <si>
    <t xml:space="preserve">159х 14         </t>
  </si>
  <si>
    <t>12Х3ГНМФА</t>
  </si>
  <si>
    <t>Ответ-хранение 1шт 5,74м. Маркировка без сертификата</t>
  </si>
  <si>
    <t>159х 14     ТУ1430</t>
  </si>
  <si>
    <t xml:space="preserve">159х 14     </t>
  </si>
  <si>
    <t xml:space="preserve">(30шт)  </t>
  </si>
  <si>
    <t xml:space="preserve">159х 14    </t>
  </si>
  <si>
    <t>20ХФА</t>
  </si>
  <si>
    <t>Длины 8,9-11,5м</t>
  </si>
  <si>
    <t xml:space="preserve">(16шт) </t>
  </si>
  <si>
    <t xml:space="preserve">159х 15 </t>
  </si>
  <si>
    <t xml:space="preserve">10шт. </t>
  </si>
  <si>
    <t>89900 все</t>
  </si>
  <si>
    <t xml:space="preserve">27шт. </t>
  </si>
  <si>
    <t xml:space="preserve">159х 15     </t>
  </si>
  <si>
    <t xml:space="preserve">Приемка 27шт. </t>
  </si>
  <si>
    <t xml:space="preserve">159х 16 </t>
  </si>
  <si>
    <t xml:space="preserve">(4шт)1,319тн + приёмка(10шт) </t>
  </si>
  <si>
    <t xml:space="preserve">159х 16  </t>
  </si>
  <si>
    <t>159х 17</t>
  </si>
  <si>
    <t xml:space="preserve">5,41м(ст10-20 или 09г2с)приёмка 1шт бф </t>
  </si>
  <si>
    <t>159х 18      ТУ1430</t>
  </si>
  <si>
    <t xml:space="preserve">8 шт. стенка в минус </t>
  </si>
  <si>
    <t>159х 20</t>
  </si>
  <si>
    <t>5,49м</t>
  </si>
  <si>
    <t>159х 30</t>
  </si>
  <si>
    <t>2,5м</t>
  </si>
  <si>
    <t>165х 16</t>
  </si>
  <si>
    <t>, Длины 0,8м-6,8м(х16-17)/п</t>
  </si>
  <si>
    <t>168х 5    некондиция</t>
  </si>
  <si>
    <t>3шт. сквозные разрезы и вмятины  по всей длине</t>
  </si>
  <si>
    <t xml:space="preserve">168х 6   </t>
  </si>
  <si>
    <t xml:space="preserve"> 4,146тн /каз + 0,640тн (4,5-11,37м) /п</t>
  </si>
  <si>
    <t xml:space="preserve">168х 6,5   </t>
  </si>
  <si>
    <t>1шт , 6,73м фаски г, физическая масса!!!</t>
  </si>
  <si>
    <t xml:space="preserve">168х 7   </t>
  </si>
  <si>
    <t xml:space="preserve"> 3шт</t>
  </si>
  <si>
    <t>Ответ-хранение длина по 12,40-12,90м</t>
  </si>
  <si>
    <t xml:space="preserve">168х 8 </t>
  </si>
  <si>
    <t>9,85-11,65м</t>
  </si>
  <si>
    <t xml:space="preserve"> 0,08тн (1м, 1,6м) /п</t>
  </si>
  <si>
    <t xml:space="preserve"> ТУ1317 длины 9-12м/п </t>
  </si>
  <si>
    <t>129900 все хм</t>
  </si>
  <si>
    <t>0,483тн(3шт)бф 15,3м</t>
  </si>
  <si>
    <t>168х 9      ТУ1430</t>
  </si>
  <si>
    <t>1шт кр  НАЙТИ</t>
  </si>
  <si>
    <t xml:space="preserve">168х 9 </t>
  </si>
  <si>
    <t>107шт /м + 30,851тн  (Азерб) /каз</t>
  </si>
  <si>
    <t>1шт.7,8м</t>
  </si>
  <si>
    <t>3шт бф 15,3м</t>
  </si>
  <si>
    <t>168х 10     ТУ1430</t>
  </si>
  <si>
    <t>1шт кр</t>
  </si>
  <si>
    <t xml:space="preserve">168х 10 </t>
  </si>
  <si>
    <t>/ каз + /п</t>
  </si>
  <si>
    <t>1шт.7,2м. С одной стор бф</t>
  </si>
  <si>
    <t xml:space="preserve"> 6м </t>
  </si>
  <si>
    <t>Ответ-хранение длина 7,10-7,94м</t>
  </si>
  <si>
    <t>0,850тн (Длины 6,95, 7,2, 8,5м ТУ 1317) /т</t>
  </si>
  <si>
    <t>168х 12</t>
  </si>
  <si>
    <t>0,2тн (4,38м -ту 55)</t>
  </si>
  <si>
    <t>ГОСТ 8732-78 1шт 10,61м /м</t>
  </si>
  <si>
    <t>Ответ-хранение длина по 5,39-5,63м</t>
  </si>
  <si>
    <t>ТУ 24.20.13.110-128-001866654-2019 ( ТУ 1317-006.1-593377520-2003)  8шт ( 92,14м) +7 шт (79,12) / м  +0,439тн ГОСТ 8732 9,51м  /м</t>
  </si>
  <si>
    <t xml:space="preserve">168х 14 </t>
  </si>
  <si>
    <t xml:space="preserve"> 6шт 66,31м / м</t>
  </si>
  <si>
    <t>168х 14     ТУ1317</t>
  </si>
  <si>
    <t xml:space="preserve"> 10шт  /м +  0,130тн (2,42м) /п</t>
  </si>
  <si>
    <t>168х 15       ТУ 55</t>
  </si>
  <si>
    <t>5-6м/э</t>
  </si>
  <si>
    <t>168х 16    ТУ 1317</t>
  </si>
  <si>
    <t>примерно по 10м бс с маркировками/каз.</t>
  </si>
  <si>
    <t>168х 18       ТУ 55</t>
  </si>
  <si>
    <t>3,67+6,93+7м/э</t>
  </si>
  <si>
    <t>168х 18</t>
  </si>
  <si>
    <t xml:space="preserve"> 19 шт ( 147,27м)  /м</t>
  </si>
  <si>
    <t>168х 20       ТУ 55</t>
  </si>
  <si>
    <t>6-7м/э</t>
  </si>
  <si>
    <t>168х 22       ТУ 55</t>
  </si>
  <si>
    <t>по11м/э</t>
  </si>
  <si>
    <t>168х 25</t>
  </si>
  <si>
    <t>2,35-5,9м</t>
  </si>
  <si>
    <t>4,61м</t>
  </si>
  <si>
    <t>176х 42</t>
  </si>
  <si>
    <t xml:space="preserve">Челябинск /т </t>
  </si>
  <si>
    <t>3,87-8,96м</t>
  </si>
  <si>
    <t>178х 10</t>
  </si>
  <si>
    <t>30хгма</t>
  </si>
  <si>
    <t>Ответ-хранение длины 11,35-11,65м/т</t>
  </si>
  <si>
    <t>180х 11</t>
  </si>
  <si>
    <t xml:space="preserve">30Х  </t>
  </si>
  <si>
    <t>0,65м /т</t>
  </si>
  <si>
    <t>180х 12       ТУ 55</t>
  </si>
  <si>
    <t>180х 14</t>
  </si>
  <si>
    <t>6,15м</t>
  </si>
  <si>
    <t>180х 16       ТУ 55</t>
  </si>
  <si>
    <t>180х 24</t>
  </si>
  <si>
    <t>6-6,13м</t>
  </si>
  <si>
    <t>180х 32</t>
  </si>
  <si>
    <t>2,6м</t>
  </si>
  <si>
    <t>180х 45</t>
  </si>
  <si>
    <t>7,53м</t>
  </si>
  <si>
    <t>180х 54</t>
  </si>
  <si>
    <t>7,72м</t>
  </si>
  <si>
    <t>194х 7       ТУ 55</t>
  </si>
  <si>
    <t>По 8,6м/э</t>
  </si>
  <si>
    <t>194х 20</t>
  </si>
  <si>
    <t>Лежалые ржавые бф 8,55м</t>
  </si>
  <si>
    <t>194х 22</t>
  </si>
  <si>
    <t>1,4тн (Длины 6,5м-6,8м) /п +2,54тн (6,1-6,7м) ту 1128 /п</t>
  </si>
  <si>
    <t>194х 40</t>
  </si>
  <si>
    <t>2,97м</t>
  </si>
  <si>
    <t xml:space="preserve"> ТУ14-3р-55-2001, длины 5,10-5,38м</t>
  </si>
  <si>
    <t>198х 3</t>
  </si>
  <si>
    <t>9,50-11,50м,  ГОСТ 8734-75 ЧТПЗ без сертификата !</t>
  </si>
  <si>
    <t>203х 20</t>
  </si>
  <si>
    <t>7,26м</t>
  </si>
  <si>
    <t>203х 25</t>
  </si>
  <si>
    <t>7,36м</t>
  </si>
  <si>
    <t>210х 15</t>
  </si>
  <si>
    <t xml:space="preserve">20Г </t>
  </si>
  <si>
    <t>Ответ-хранение 2,65-4,17м</t>
  </si>
  <si>
    <t>215х 18</t>
  </si>
  <si>
    <t>Ответ-хранение по 7,04м</t>
  </si>
  <si>
    <t>219х 6     ГОСТ 10705</t>
  </si>
  <si>
    <t xml:space="preserve">ГОСТ 10705-80 1шт 11,6м  /м </t>
  </si>
  <si>
    <t>219х 6</t>
  </si>
  <si>
    <t>Ответ-хранение по 1,3м</t>
  </si>
  <si>
    <t>3,5тн (1,4-12м) 159900 /п +11,57тн 174900 Тагмет/и</t>
  </si>
  <si>
    <t>219х 7</t>
  </si>
  <si>
    <t xml:space="preserve">10Г </t>
  </si>
  <si>
    <t xml:space="preserve">Ответ-хранение 10,4-11,7м </t>
  </si>
  <si>
    <t>217,744тн /каз  +</t>
  </si>
  <si>
    <t>2,13тн 149900р/тн /п  + 0,225тн/т 155900р/тн +248,132 /каз</t>
  </si>
  <si>
    <t>219х 7    ТУ1128</t>
  </si>
  <si>
    <t>ТУ-14-3Р-1128-2007, длины 8-12м</t>
  </si>
  <si>
    <t>219х 8   ГОСТ 10705</t>
  </si>
  <si>
    <t xml:space="preserve">ГОСТ 10705-80 1шт 9,39м  /м </t>
  </si>
  <si>
    <t>219х 8</t>
  </si>
  <si>
    <t>9,45-11,77м</t>
  </si>
  <si>
    <t>388,601тн -144900р/тн/каз + 165,4тн(Длины 8,17м- 12м)  / п + 15,507тн (33шт) -144900р/тн /м</t>
  </si>
  <si>
    <t>219х 8      ТУ1128</t>
  </si>
  <si>
    <t xml:space="preserve"> ТУ 14-3р-167-2009 (аналог ТУ1128), 26 штук, длины 8-12м</t>
  </si>
  <si>
    <t xml:space="preserve">219х 8 </t>
  </si>
  <si>
    <t>/зол 2023 год СТЗ</t>
  </si>
  <si>
    <t xml:space="preserve">  0,973тн /м + 62тн приход /м +659,386тн/каз +ту 20.13 -125тн-149900р/тн/каз  +43тн 144900 р/тн /п </t>
  </si>
  <si>
    <t>219х 8   ТУ1317+124</t>
  </si>
  <si>
    <t>31,226тн (ту 1317 + ТУ 124 )/ м +0,81тн (9-12м) /п</t>
  </si>
  <si>
    <t xml:space="preserve">219х 8 в изоляции 1Н1В-ТОЦп(2) </t>
  </si>
  <si>
    <t xml:space="preserve">в изоляции с оцинкованным кожухом , 15 шт. , реал./х </t>
  </si>
  <si>
    <t>219х 9</t>
  </si>
  <si>
    <t>2,85-4,55м</t>
  </si>
  <si>
    <t>219х 10</t>
  </si>
  <si>
    <t>219х 10     ТУ1317</t>
  </si>
  <si>
    <t>Ответ-хранение 8,44м</t>
  </si>
  <si>
    <t>3,65м+9,27м</t>
  </si>
  <si>
    <t>219х 12       ТУ 55</t>
  </si>
  <si>
    <t>По 8м/э</t>
  </si>
  <si>
    <t>219х 12</t>
  </si>
  <si>
    <t>149900 от 40тн</t>
  </si>
  <si>
    <t xml:space="preserve"> /каз +4,599тн  (7шт 11,07/10,96/10,87/9,60/10,96/10,82/10,79) /м</t>
  </si>
  <si>
    <t xml:space="preserve"> 4,094 (7Шт 9,55/9,72/9,48/9,57/9,50/9,49/9,52) б/ф  169900 /м +0,69тн 11,74м ту 1317) 177900 /т </t>
  </si>
  <si>
    <t xml:space="preserve">219х 14 </t>
  </si>
  <si>
    <t>9,70-11,15</t>
  </si>
  <si>
    <t>12,345тн /т + 1,3тн /п</t>
  </si>
  <si>
    <t>88тн/м    +11,9тн  по 145900 /п +12тн(10-12м) / п+ 38,805тн /т — 145900р/тн )</t>
  </si>
  <si>
    <t>Ответ-хранение по 2,25-8,28м</t>
  </si>
  <si>
    <t>13гфа</t>
  </si>
  <si>
    <t>Ответ-хранение по 11,6-11,77м</t>
  </si>
  <si>
    <t>219х 15</t>
  </si>
  <si>
    <t xml:space="preserve"> 88шт 823,5м +1шт 5,91м  /м</t>
  </si>
  <si>
    <t>219х 15  ВУС</t>
  </si>
  <si>
    <t>ГОСТ 8732-78 в ВУС изоляции, продажа от 20тн /м</t>
  </si>
  <si>
    <t>ТУ 24.20.13.110-128-001866654-2019  4шт 10,87/10,56/10,69/10,72  /м</t>
  </si>
  <si>
    <t>219х 16</t>
  </si>
  <si>
    <t>7шт ( 62,31м) /м</t>
  </si>
  <si>
    <t>219х 16     ТУ1317</t>
  </si>
  <si>
    <t>2 шт по 9,55м. Физическая масса</t>
  </si>
  <si>
    <t xml:space="preserve">ТУ 14-3р-124-2017   43 шт ( 492,66м ) + 1шт 3,42м (рез)   /м </t>
  </si>
  <si>
    <t xml:space="preserve">( 2,54-9,48м)  </t>
  </si>
  <si>
    <t xml:space="preserve">219х 16 </t>
  </si>
  <si>
    <t xml:space="preserve"> ТУ14-162-14-96 1шт примерно по 11,7м + 1шт 2,07м </t>
  </si>
  <si>
    <t xml:space="preserve"> 22,2тн / м  + 7-9м 146900р/тн / п</t>
  </si>
  <si>
    <t>219х 17</t>
  </si>
  <si>
    <t>7шт /м +1,450тн (8,78м) ту 1317 149900т/тн /т</t>
  </si>
  <si>
    <t xml:space="preserve">219х 18 </t>
  </si>
  <si>
    <t xml:space="preserve">  23шт ( 178,87м ) +1 шт 2,0 м( рез) +  20 тонн в пути  /м </t>
  </si>
  <si>
    <t>Ответ хранение  6,18-6,40м</t>
  </si>
  <si>
    <t>219х 20</t>
  </si>
  <si>
    <t>(11-12м)</t>
  </si>
  <si>
    <t>219х 22    ТУ 1317</t>
  </si>
  <si>
    <t>11,33-11,70м</t>
  </si>
  <si>
    <t>219х 24</t>
  </si>
  <si>
    <t>7-11,8м</t>
  </si>
  <si>
    <t xml:space="preserve">219х 25 </t>
  </si>
  <si>
    <t>2,795тн( 2шт /9,27/8,92 +1шт 5,18м(рез))3шт. /м + 3,170тн (8,81м 9,87, 11,2м)3шт./т</t>
  </si>
  <si>
    <t>219х 25  ТУ 1128</t>
  </si>
  <si>
    <t>10-12м</t>
  </si>
  <si>
    <t>219х 35</t>
  </si>
  <si>
    <t xml:space="preserve"> / м</t>
  </si>
  <si>
    <t>245х 8</t>
  </si>
  <si>
    <t>4шт.5,83 -11,3м</t>
  </si>
  <si>
    <t>9,3-9,6м</t>
  </si>
  <si>
    <t>245х 16       ТУ 55</t>
  </si>
  <si>
    <t>По 8-8,2м/э</t>
  </si>
  <si>
    <t>245х 20</t>
  </si>
  <si>
    <t>5,09м</t>
  </si>
  <si>
    <t>245х 32       ТУ 55</t>
  </si>
  <si>
    <t>2,52м/э</t>
  </si>
  <si>
    <t>245х 36</t>
  </si>
  <si>
    <t>3,57м</t>
  </si>
  <si>
    <t>273х 6</t>
  </si>
  <si>
    <t>1 стыковочный шов /зол</t>
  </si>
  <si>
    <t>273х 7</t>
  </si>
  <si>
    <t>11,5м</t>
  </si>
  <si>
    <t>бешовная</t>
  </si>
  <si>
    <t>/каз.</t>
  </si>
  <si>
    <t xml:space="preserve">273х 7 </t>
  </si>
  <si>
    <t>оцинкованная Ответ-хранение 10,3м-11,7м</t>
  </si>
  <si>
    <t>273х 8</t>
  </si>
  <si>
    <t>реал./каз.</t>
  </si>
  <si>
    <t>лежалая</t>
  </si>
  <si>
    <t xml:space="preserve"> реал./каз.  </t>
  </si>
  <si>
    <t>273х 8     ТУ1128</t>
  </si>
  <si>
    <t>б/м 24шт 280,15м +1шт рез 9,84м   /м  + 2,690-189900р/тн  /т</t>
  </si>
  <si>
    <t xml:space="preserve">273х 9       </t>
  </si>
  <si>
    <t>Ответ-хранение 9,55м</t>
  </si>
  <si>
    <t>Лежалые рж.каверны, Ответ-хранение 6,21-9,99м</t>
  </si>
  <si>
    <t>273х 10   ГОСТ10705</t>
  </si>
  <si>
    <t>1шт 12,01м /м</t>
  </si>
  <si>
    <t xml:space="preserve">273х 10    </t>
  </si>
  <si>
    <t>2,348тн / каз. +0,24тн(2,24м+ 1,27м) /п +2,975тн /т</t>
  </si>
  <si>
    <t xml:space="preserve">273х 10     </t>
  </si>
  <si>
    <t>Ответ-хранение 4,46-11,15м</t>
  </si>
  <si>
    <t>2,285тн /т + 16,3тн (чтпз) /п + 26,3тн (СТЗ) -156900р/тн /п</t>
  </si>
  <si>
    <t>7,83-11,37м</t>
  </si>
  <si>
    <t>273х 11</t>
  </si>
  <si>
    <t>5,44-10,08м</t>
  </si>
  <si>
    <t>273х 11       ТУ 55</t>
  </si>
  <si>
    <t>2,4м/э</t>
  </si>
  <si>
    <t xml:space="preserve">273х 12   </t>
  </si>
  <si>
    <t>11,8тн/каз + 0,79тн/п  + 6,170тн(Ответ-хранение 1шт проверить сталь 20юч) /т</t>
  </si>
  <si>
    <t xml:space="preserve">  / каз.</t>
  </si>
  <si>
    <t>273х 12     ТУ1317</t>
  </si>
  <si>
    <t xml:space="preserve">13ХФА </t>
  </si>
  <si>
    <t xml:space="preserve">ТУ 1317-006.1-593377520-2003 (67шт) /м </t>
  </si>
  <si>
    <t>273х 13</t>
  </si>
  <si>
    <t xml:space="preserve">7,49-11,16м </t>
  </si>
  <si>
    <t xml:space="preserve">273х 14 </t>
  </si>
  <si>
    <t>Реал 149900 ./каз +5,17тн (10,39-11,75м)  /т. +42тн /п +62,126тн ( 58шт 685,04м +1шт 9,73) /м</t>
  </si>
  <si>
    <t>273х 14</t>
  </si>
  <si>
    <t xml:space="preserve"> 1шт (рез) 3,55м  /м</t>
  </si>
  <si>
    <t>273х 14      в ВУС</t>
  </si>
  <si>
    <t xml:space="preserve">11-12,1м в ВУС изоляции /п </t>
  </si>
  <si>
    <t>273х 15</t>
  </si>
  <si>
    <t>11,82-11,88м</t>
  </si>
  <si>
    <t>273х 16     ТУ1128</t>
  </si>
  <si>
    <r>
      <t xml:space="preserve">14,46тн/п </t>
    </r>
    <r>
      <rPr>
        <sz val="10"/>
        <rFont val="Arial"/>
        <family val="2"/>
        <charset val="204"/>
      </rPr>
      <t>ТУ 14-3Р-1128-2007 2020 год СТЗ, длины 11-12м + 13тн ту1128 /п</t>
    </r>
  </si>
  <si>
    <t xml:space="preserve">273х 16      </t>
  </si>
  <si>
    <t>13ГФА</t>
  </si>
  <si>
    <t>11,62- 11,68м</t>
  </si>
  <si>
    <t xml:space="preserve">273х 18      </t>
  </si>
  <si>
    <t xml:space="preserve"> 4,403тн (   3шт 10,88/10,91/11,16/+1шт 5,94м( рез)  /м+  1,43тн(7-9,8м)  — 149900/п + 6,230тн/т 144900р</t>
  </si>
  <si>
    <t>11,6-11,8м</t>
  </si>
  <si>
    <t>5,221тн (ТУ 14-3р-124-2017  (4шт 46,12м)) /м + 4,72тн(11,6-11,8м) /п</t>
  </si>
  <si>
    <t xml:space="preserve">273х 20   </t>
  </si>
  <si>
    <t xml:space="preserve"> 49,235тн (33шт( 387,54м) +1шт 7,03м ( рез) ) / м </t>
  </si>
  <si>
    <t>7,09тн (11,5-12м) /п +16,475тн (8,85м-11,90м) /т</t>
  </si>
  <si>
    <t>1,93м</t>
  </si>
  <si>
    <t xml:space="preserve"> /м</t>
  </si>
  <si>
    <t>273х 22</t>
  </si>
  <si>
    <t>11,5-11,9м</t>
  </si>
  <si>
    <t>273х 22       ТУ 55</t>
  </si>
  <si>
    <t>10,65м/э</t>
  </si>
  <si>
    <t>273х 24</t>
  </si>
  <si>
    <t>4,31-5,10м</t>
  </si>
  <si>
    <t xml:space="preserve">40хн2ма </t>
  </si>
  <si>
    <t>7,08-12,95м</t>
  </si>
  <si>
    <t xml:space="preserve">273х 25   </t>
  </si>
  <si>
    <t>273х 25       ТУ 55</t>
  </si>
  <si>
    <t>8,9+9,5+9,65+9,67м+11-11,7м/э</t>
  </si>
  <si>
    <t>Длина 5,29-11,2м</t>
  </si>
  <si>
    <t>273х 26</t>
  </si>
  <si>
    <t>10,63-11,14м</t>
  </si>
  <si>
    <t>273х 26       ТУ 55</t>
  </si>
  <si>
    <t>По 11м/э</t>
  </si>
  <si>
    <t>273х 28</t>
  </si>
  <si>
    <t>Длины 6,15, 6,28, 6,45, 6,85м</t>
  </si>
  <si>
    <t>3,98м</t>
  </si>
  <si>
    <t>273х 34</t>
  </si>
  <si>
    <t>ТУ14-3р-55-2001, длины 2,35-2,42м</t>
  </si>
  <si>
    <t>273х 36</t>
  </si>
  <si>
    <t>6,80м</t>
  </si>
  <si>
    <t>6,11м</t>
  </si>
  <si>
    <t>Длина 10,13м</t>
  </si>
  <si>
    <t>273х 40</t>
  </si>
  <si>
    <t>/м</t>
  </si>
  <si>
    <t>273х 50</t>
  </si>
  <si>
    <t>5,38м</t>
  </si>
  <si>
    <t>273х 70</t>
  </si>
  <si>
    <t>299х 8</t>
  </si>
  <si>
    <t>9,80м</t>
  </si>
  <si>
    <t>299х 9</t>
  </si>
  <si>
    <t>28Х3СНМВФА</t>
  </si>
  <si>
    <t>Ответ-хранение , длина 9,12м лежалая</t>
  </si>
  <si>
    <t>299х 20</t>
  </si>
  <si>
    <t>7,4тн (4-11м ) 159900 /п + 4,43тн (10,35+10,94+10,96) 177900р /т</t>
  </si>
  <si>
    <t>4-11м</t>
  </si>
  <si>
    <t>299х 25</t>
  </si>
  <si>
    <t xml:space="preserve">10,88м </t>
  </si>
  <si>
    <t>299х 30</t>
  </si>
  <si>
    <t>11,22м</t>
  </si>
  <si>
    <t>299х 34</t>
  </si>
  <si>
    <t>Длина 9,98м</t>
  </si>
  <si>
    <t xml:space="preserve">318х 26      </t>
  </si>
  <si>
    <t>1шт  -3,2 м /м</t>
  </si>
  <si>
    <t xml:space="preserve">325х 7   </t>
  </si>
  <si>
    <t>12.750" х 0,271" ISO 3183 3 шт 11,69/11,77/11,70 м /м   ТС593-80 сталь А333</t>
  </si>
  <si>
    <t xml:space="preserve">325х 8 </t>
  </si>
  <si>
    <t>/зол 2024 год СТЗ</t>
  </si>
  <si>
    <t xml:space="preserve">325х 8  </t>
  </si>
  <si>
    <t>лежак ржавые 2020 года ЧТПЗ (2шт 9,29/9,54)  /м   + 3,35тн (8-12м) по 139900р/тн /п</t>
  </si>
  <si>
    <t>5,30-11,58м</t>
  </si>
  <si>
    <t xml:space="preserve"> ТУ 14-3р-1128-2007 ЧТПЗ 2017 год 5шт 9,11/9,87/8,3/8,9/9,83 +1шт (6,3м рез)  /м</t>
  </si>
  <si>
    <t xml:space="preserve">325х 8       </t>
  </si>
  <si>
    <t xml:space="preserve"> 51,603тн /м +  25тн /каз 152900р/тн+18,140 тн(8-11,28м)/т +   43,44тн/п </t>
  </si>
  <si>
    <t>325х 8     ВУС</t>
  </si>
  <si>
    <t>10-12м  ГОСТ 32528</t>
  </si>
  <si>
    <t>5,36м.1шт</t>
  </si>
  <si>
    <t>10,7-11,5м</t>
  </si>
  <si>
    <t xml:space="preserve">325х 9    ГОСТ10705 </t>
  </si>
  <si>
    <t>2шт 10,01/9,98 Микрошов /м</t>
  </si>
  <si>
    <t xml:space="preserve">325х 9  </t>
  </si>
  <si>
    <t xml:space="preserve"> ГОСТ 32528-2013 (23шт 260,11м)   /м +0,76тн (10,72м) /п</t>
  </si>
  <si>
    <t>0,730тн /т+ 13,71тн /п  +0,918тн 1шт  9,45м /м</t>
  </si>
  <si>
    <t xml:space="preserve">325х 10 </t>
  </si>
  <si>
    <t>25,43 тн (Длины 9,86м-12 м) /п + 10,785тн(9м-12,18м) 149900/т</t>
  </si>
  <si>
    <t xml:space="preserve">325х 10  </t>
  </si>
  <si>
    <t>Ответ-хранение 1,46м-11,65м</t>
  </si>
  <si>
    <t>25тн (8,5-9,4м) /п +8,05тн (Длины 9-11,75м) /т</t>
  </si>
  <si>
    <t>325х 10   ТС593-80</t>
  </si>
  <si>
    <t xml:space="preserve"> 4,56тн (11,20-12,4м) /т + 0,880тн (11,33м) /м+ 100тн ( факт стенка 12мм отгрузка по теории 10 стенки /м</t>
  </si>
  <si>
    <t xml:space="preserve">325х 12  </t>
  </si>
  <si>
    <t>9,54-10,36м в черном антикоре</t>
  </si>
  <si>
    <t xml:space="preserve">5,33-11,52м </t>
  </si>
  <si>
    <t>ту 124 11-11,9м   СТЗ 2020 год /м</t>
  </si>
  <si>
    <t>325х 12  ТУ 124 в ВУС изол.</t>
  </si>
  <si>
    <t xml:space="preserve"> в ВУС изоляции 322шт /м</t>
  </si>
  <si>
    <t>325х 13</t>
  </si>
  <si>
    <t>ТУ 1317-233-00147016-2002 2шт 10,43/10,40м  /м</t>
  </si>
  <si>
    <t xml:space="preserve">325х 14     </t>
  </si>
  <si>
    <t>Ржавые Ответ-хранение 9,39-11м, факт стенка 12-15,2 мм</t>
  </si>
  <si>
    <t xml:space="preserve">  3Шт 4,22/5,33/11,33  / м</t>
  </si>
  <si>
    <t xml:space="preserve">8,411тн (9шт 78,33м  )  /м + 0,47тн (4,44м) 149900 /п </t>
  </si>
  <si>
    <t xml:space="preserve">325х 15 </t>
  </si>
  <si>
    <t>Ответ-хранение длины 7,16м , 8,30м /т</t>
  </si>
  <si>
    <t>325х 16</t>
  </si>
  <si>
    <t xml:space="preserve">10,69-12,14м </t>
  </si>
  <si>
    <t xml:space="preserve">325х 16      </t>
  </si>
  <si>
    <t>(ТУ1128 10,73м-12м) /п   +1,405тн (11,52м) 154900/м</t>
  </si>
  <si>
    <t>1,5тн ( 3шт: 3,87; 3,62; 4,48м) / п</t>
  </si>
  <si>
    <t xml:space="preserve">325х 17   </t>
  </si>
  <si>
    <t>Ответ-хранение 5,81-11,05м</t>
  </si>
  <si>
    <t>3 шт 11,18/11,19/+ 3,89 м( рез)   / м</t>
  </si>
  <si>
    <t>325х 18</t>
  </si>
  <si>
    <t xml:space="preserve"> 160Тн  (стенка)/м + 1,305тн( 3,63-5,73м) /т</t>
  </si>
  <si>
    <t>Ответ-хранение 7,12-12,29м</t>
  </si>
  <si>
    <t>325х 18       ТУ 55</t>
  </si>
  <si>
    <t>5,3м/э</t>
  </si>
  <si>
    <t xml:space="preserve">325х 20    </t>
  </si>
  <si>
    <t>Ответ-хранение ржавая с изгибом 1шт.4,94м</t>
  </si>
  <si>
    <t>325х 20    ТУ 125</t>
  </si>
  <si>
    <t xml:space="preserve"> ТУ 14-3р-125-2012  12шт  136,69м  +12шт 137,94+1 шт 11,65м +1 шт 1,47м (рез)  /м</t>
  </si>
  <si>
    <t>325х 20  ТУ 125 в ВУС изл.</t>
  </si>
  <si>
    <t>60шт  ТУ 14-3р-125-2012 /м</t>
  </si>
  <si>
    <t>147,309тн  /м  + 195,57тн  (1шт 8м +остальные 10-12м)  /п   +1,345тн (8,70м) /т</t>
  </si>
  <si>
    <t>325х 20    ТУ 124</t>
  </si>
  <si>
    <t>ТУ 14-3р-124-2012 20шт ( 229,75м) /м</t>
  </si>
  <si>
    <t xml:space="preserve">325х 22   </t>
  </si>
  <si>
    <t>9,57-11,27м</t>
  </si>
  <si>
    <t>10,63-10,70м /т</t>
  </si>
  <si>
    <t>7,22-8,00</t>
  </si>
  <si>
    <t>12Х2М</t>
  </si>
  <si>
    <t>ответ-хранение 5,60м</t>
  </si>
  <si>
    <t>325х 22   ТУ1317</t>
  </si>
  <si>
    <t xml:space="preserve">(ответ-хранение 9,1-11,73м)/т  </t>
  </si>
  <si>
    <t>12,3м</t>
  </si>
  <si>
    <t xml:space="preserve">325х 24   </t>
  </si>
  <si>
    <t>( 1 шт 6,04м) /м</t>
  </si>
  <si>
    <t>13,502  7шт ( 75,79м) ) /м  +11,23тн -155900р/тн (11-12м) /п</t>
  </si>
  <si>
    <t>( длины 11,3-11,7м) +4шт 11,61/11,24/11,07/10,80+9 шт ( 99,51м)+1 шт 2,013 ттн / м</t>
  </si>
  <si>
    <t xml:space="preserve">325х 25 </t>
  </si>
  <si>
    <t>Ответ-хранение 4,60м</t>
  </si>
  <si>
    <t xml:space="preserve"> 13Хфа ( стенка 23-27) 7,87м /м</t>
  </si>
  <si>
    <t>325х 26</t>
  </si>
  <si>
    <t>8,09-9,83м</t>
  </si>
  <si>
    <t>325х 28</t>
  </si>
  <si>
    <t>6,49-10,58м</t>
  </si>
  <si>
    <t>ТУ 24.20.13.110-128-001866654-2019    14 шт ( 135,55м) /м</t>
  </si>
  <si>
    <t>325х 30</t>
  </si>
  <si>
    <t>4,13-5,97м</t>
  </si>
  <si>
    <t>5,35-7,69м</t>
  </si>
  <si>
    <t>325х 35</t>
  </si>
  <si>
    <t xml:space="preserve"> 2,3-6,5м  /м</t>
  </si>
  <si>
    <t>325х 36</t>
  </si>
  <si>
    <t>3,51-7,64м</t>
  </si>
  <si>
    <t>6,55-8,32м</t>
  </si>
  <si>
    <t>325х 40</t>
  </si>
  <si>
    <t>Длина 4,41м 1 шт</t>
  </si>
  <si>
    <t>ТУ14-3р-55-2001, длина 4,82м</t>
  </si>
  <si>
    <t>325х 50</t>
  </si>
  <si>
    <t>ТУ 14-3Р-55-2001 0,73м /п +5,5тн 229900р/тн /м</t>
  </si>
  <si>
    <t>325х 60</t>
  </si>
  <si>
    <t>325х 70</t>
  </si>
  <si>
    <t>4,76м</t>
  </si>
  <si>
    <t xml:space="preserve">339х 12,2   API 5L  обсадная </t>
  </si>
  <si>
    <t>С110</t>
  </si>
  <si>
    <t>Ответ-хранение длины 9,95-13м, резьба Ultra FC</t>
  </si>
  <si>
    <t xml:space="preserve">340х 12   </t>
  </si>
  <si>
    <t>Ответ-хранение 4,5-6м</t>
  </si>
  <si>
    <t>351х 12</t>
  </si>
  <si>
    <t>7,52м</t>
  </si>
  <si>
    <t>351х 14</t>
  </si>
  <si>
    <t>8,59м</t>
  </si>
  <si>
    <t>351х 16</t>
  </si>
  <si>
    <t>10,м</t>
  </si>
  <si>
    <t>351х 18</t>
  </si>
  <si>
    <t>7,15-9,53м</t>
  </si>
  <si>
    <t>351х 18       ТУ 55</t>
  </si>
  <si>
    <t>3,79м/э</t>
  </si>
  <si>
    <t>351х 20</t>
  </si>
  <si>
    <t>6,21-6,95м</t>
  </si>
  <si>
    <t>8,39-8,84м</t>
  </si>
  <si>
    <t>351х 25</t>
  </si>
  <si>
    <t>10,5м-11,9м</t>
  </si>
  <si>
    <t>Длина 3,66м</t>
  </si>
  <si>
    <t>351х 28</t>
  </si>
  <si>
    <t>8,01м</t>
  </si>
  <si>
    <t>351х 36</t>
  </si>
  <si>
    <t>7,80м</t>
  </si>
  <si>
    <t>1шт 1,76м</t>
  </si>
  <si>
    <t>351х 40</t>
  </si>
  <si>
    <t>5,02м</t>
  </si>
  <si>
    <t>351х 45</t>
  </si>
  <si>
    <t>7,40м</t>
  </si>
  <si>
    <t>351х 60</t>
  </si>
  <si>
    <t>4,86м</t>
  </si>
  <si>
    <t>351х 70</t>
  </si>
  <si>
    <t>3,35м</t>
  </si>
  <si>
    <t>355х 16       ТУ 55</t>
  </si>
  <si>
    <t>2шт по 6м/э</t>
  </si>
  <si>
    <t>356х 16</t>
  </si>
  <si>
    <t>8,76м /п</t>
  </si>
  <si>
    <t>356х 19</t>
  </si>
  <si>
    <t>10,64-11,84м/ т</t>
  </si>
  <si>
    <t>377х 8    ГОСТ 10705</t>
  </si>
  <si>
    <t>2ш по 12,06м  /м</t>
  </si>
  <si>
    <t>377х 9</t>
  </si>
  <si>
    <t>7шт 10,69/11,27/11,28/11,40/11,38/11,50/11,31 +1 шт 8,79 м (рез) / м</t>
  </si>
  <si>
    <t xml:space="preserve">377х 9   </t>
  </si>
  <si>
    <t xml:space="preserve"> У 1317-233-0147016-2002 1 шт 7,04м( рез)  / м + 10,8 тн (2м-12м) /п</t>
  </si>
  <si>
    <t xml:space="preserve">377х 10  </t>
  </si>
  <si>
    <t xml:space="preserve"> 8,081 (ВТЗ 3шт 11,32/11,84/11,56+ 4шт 11,27/11,65/11,51/10,51 +9,63м /м + 6,06тн (8-12м) /п </t>
  </si>
  <si>
    <t>377х 12</t>
  </si>
  <si>
    <t>7,27м</t>
  </si>
  <si>
    <t>377х 16       ТУ 55</t>
  </si>
  <si>
    <t>9-11м/э</t>
  </si>
  <si>
    <t>377х 16</t>
  </si>
  <si>
    <t>5,03м</t>
  </si>
  <si>
    <t>377х 18</t>
  </si>
  <si>
    <t>6,23м /п</t>
  </si>
  <si>
    <t>351х 20   лежалая</t>
  </si>
  <si>
    <t xml:space="preserve">ржавые   </t>
  </si>
  <si>
    <t>377х 20   лежалая</t>
  </si>
  <si>
    <t>377х 25</t>
  </si>
  <si>
    <t>11,06м</t>
  </si>
  <si>
    <t xml:space="preserve">377х 28      ТУ1128   </t>
  </si>
  <si>
    <t>Ответ-хранение  10,77-11,88м</t>
  </si>
  <si>
    <t xml:space="preserve">377х 32 </t>
  </si>
  <si>
    <t>4,31м</t>
  </si>
  <si>
    <t>377х 40</t>
  </si>
  <si>
    <t>377х 45</t>
  </si>
  <si>
    <t>7,16м</t>
  </si>
  <si>
    <t>377х 50</t>
  </si>
  <si>
    <t>4,90м</t>
  </si>
  <si>
    <t>5,41м</t>
  </si>
  <si>
    <t>15х1м1фш</t>
  </si>
  <si>
    <t>ТУ 1301-039-00212179-2010, длины 1,66м</t>
  </si>
  <si>
    <t>377х 60</t>
  </si>
  <si>
    <t xml:space="preserve">3тн  /м </t>
  </si>
  <si>
    <t>402х 60</t>
  </si>
  <si>
    <t>5,18-5,79м</t>
  </si>
  <si>
    <t>402х 70</t>
  </si>
  <si>
    <t>1шт 2,75м</t>
  </si>
  <si>
    <t>406х 8</t>
  </si>
  <si>
    <t>Ответ-хранение 1шт /т</t>
  </si>
  <si>
    <t>406х 18</t>
  </si>
  <si>
    <t>8,58-11,16м/ т</t>
  </si>
  <si>
    <t>406х 20</t>
  </si>
  <si>
    <t>8,85-11,92м</t>
  </si>
  <si>
    <t>406х 25</t>
  </si>
  <si>
    <t>12,13-12,25м/т</t>
  </si>
  <si>
    <t>406х 44</t>
  </si>
  <si>
    <t>20г2</t>
  </si>
  <si>
    <t>7,17-7,26м</t>
  </si>
  <si>
    <t>426х 8</t>
  </si>
  <si>
    <t xml:space="preserve">( 1шт ) К52 ТУ1380... реал./х </t>
  </si>
  <si>
    <t>ГОСТ 10705-80 1шт 11,27 м  /м</t>
  </si>
  <si>
    <t>426х 9</t>
  </si>
  <si>
    <t>ЧТПЗ  1шт (5,68 м рез )год /м +1,27тн по 145900р/тн /п</t>
  </si>
  <si>
    <t>(9-12м)3,9тн/п + 31,355 ( ВТЗ 2021г 29шт ( 338,78м) /м</t>
  </si>
  <si>
    <t>6тн (11,2-11,9м) /п  +ТУ 14-3р-124-2017  ВТЗ 7шт (82,98м)  — 177900р/тн /м</t>
  </si>
  <si>
    <t xml:space="preserve">426х 10   </t>
  </si>
  <si>
    <t>1,747тн ( 8,7м+1шт 7,57м)  / м + 100,66тн (7-12,2м) / п</t>
  </si>
  <si>
    <t xml:space="preserve">426х 10  </t>
  </si>
  <si>
    <t>5,538тн (6шт 9,1/9,39/8,86/9,17/8,88/8,57) /м + 6,740тн(3,89м + кусками около 4м )4тн + 1шт*8,9м +  11,8м) /п</t>
  </si>
  <si>
    <t>ВТЗ  11 шт ( 124,95м) + 1шт 11,44 м  + 20 шт  ( 213,35м) / м</t>
  </si>
  <si>
    <t xml:space="preserve"> 6,705тн ЧТПЗ/ т + 80,35тн ВТЗ 155900р /п </t>
  </si>
  <si>
    <t>426х 10    ТУ1128</t>
  </si>
  <si>
    <t>9,35-11,75м</t>
  </si>
  <si>
    <t xml:space="preserve">426х 11  </t>
  </si>
  <si>
    <t>20ФА</t>
  </si>
  <si>
    <t>Ответ-хранение длинами 11,02- 11,57м, ТУ 14-158-114-99</t>
  </si>
  <si>
    <t>6,84м-11,78м</t>
  </si>
  <si>
    <t>426х 12</t>
  </si>
  <si>
    <t xml:space="preserve"> 5шт 11,26/12,34/11,61/12,35/12,10+1шт 10,96м( рез)  / м</t>
  </si>
  <si>
    <t>1,185тн (9,67м)  /м + 3,810тн (6,77-11,75м) /т + 15,840тн ТУ 14-3Р-137-2015 /т</t>
  </si>
  <si>
    <t>5,3тн (9,08-11,5м) /п +1,362тн 11,36м — 177900р/тн /м</t>
  </si>
  <si>
    <t xml:space="preserve">426х 14  </t>
  </si>
  <si>
    <t xml:space="preserve"> Гост 32528-2013 / м</t>
  </si>
  <si>
    <t>426х 15  ТУ 124</t>
  </si>
  <si>
    <t>ТУ 14-3р-124-2012 14шт ( 162,8 ) /м</t>
  </si>
  <si>
    <t>426х 16</t>
  </si>
  <si>
    <t>Леж. Реал 0,798тн ./каз. +1,75тн 144900р/ п + 1,5тн 159900/т</t>
  </si>
  <si>
    <t xml:space="preserve">426х 16     ТУ1128 </t>
  </si>
  <si>
    <t xml:space="preserve">ТУ 1319-1128-00186654-2012  ЧТПЗ 21шт ( 234,8м) +1шт 5,15м ( рез) +1 шт 0,47м ( рез) /м  </t>
  </si>
  <si>
    <t>426х 16      ТУ124</t>
  </si>
  <si>
    <t>1,34тн (длины 3,4-3,8м) /п+  11,19-11,46м длины 177900р /т</t>
  </si>
  <si>
    <t>Ответ-хранение 1,54-1,55м</t>
  </si>
  <si>
    <t xml:space="preserve">426х 18   </t>
  </si>
  <si>
    <t>1шт 6,05м (гост 8732) /п + ТУ 1128 длина 6,05м) /п</t>
  </si>
  <si>
    <t xml:space="preserve">426х 18  </t>
  </si>
  <si>
    <t>2шт ВТЗ 4,21тн(11,34/11,54м)155900 /п+3,755тн(8,88-11,25м)ту 1317-169900 /т</t>
  </si>
  <si>
    <t>426х 19</t>
  </si>
  <si>
    <t>426х 20</t>
  </si>
  <si>
    <t>9,24м-10,1м</t>
  </si>
  <si>
    <t>426х 22</t>
  </si>
  <si>
    <t>147900 с 20ст.</t>
  </si>
  <si>
    <t xml:space="preserve"> 42,310тн. 169900/т +73,375тн (  28шт 324,11м +1шт 10,65м)  /м</t>
  </si>
  <si>
    <t>426х 23</t>
  </si>
  <si>
    <t xml:space="preserve">09г2с </t>
  </si>
  <si>
    <t>(8,18м)1шт + (3,33м)1шт + 2,26м.1шт</t>
  </si>
  <si>
    <t>426х 25</t>
  </si>
  <si>
    <t>1,64-4,98м</t>
  </si>
  <si>
    <t>426х 28</t>
  </si>
  <si>
    <t>Ответ-хранение 4шт длинами 4,96-10,93м</t>
  </si>
  <si>
    <t>426х 32</t>
  </si>
  <si>
    <t>8,32м</t>
  </si>
  <si>
    <t>426х 36</t>
  </si>
  <si>
    <t>426х 45</t>
  </si>
  <si>
    <t>3,90м</t>
  </si>
  <si>
    <t>426х 50</t>
  </si>
  <si>
    <t>426х 60</t>
  </si>
  <si>
    <t>430х 58</t>
  </si>
  <si>
    <t>6,47м</t>
  </si>
  <si>
    <t>450х 40</t>
  </si>
  <si>
    <t>3,40-5,32</t>
  </si>
  <si>
    <t xml:space="preserve">465х 18  </t>
  </si>
  <si>
    <t>30хн3мфа</t>
  </si>
  <si>
    <t>Ответ-хранение 2,25-2,45м</t>
  </si>
  <si>
    <t>485х 28</t>
  </si>
  <si>
    <t>3,71м</t>
  </si>
  <si>
    <t>485х 30</t>
  </si>
  <si>
    <t>485х 60</t>
  </si>
  <si>
    <t>3,70-3,96м</t>
  </si>
  <si>
    <t>508х 15</t>
  </si>
  <si>
    <t>Ответ-хранение  9,73м</t>
  </si>
  <si>
    <t>508х 25</t>
  </si>
  <si>
    <t xml:space="preserve">6,04+6,12м </t>
  </si>
  <si>
    <t>508х 40</t>
  </si>
  <si>
    <t>6,41-6,56м</t>
  </si>
  <si>
    <t>530х 10</t>
  </si>
  <si>
    <t>7,62-9,90м</t>
  </si>
  <si>
    <t>530х 11     ГОСТ10705</t>
  </si>
  <si>
    <t>3сп2</t>
  </si>
  <si>
    <t>10,57м /м</t>
  </si>
  <si>
    <t xml:space="preserve">530х 12  </t>
  </si>
  <si>
    <t>Китай GOST8732 маркировка БЕЗ фасок/реал. Мерные по 6 метров</t>
  </si>
  <si>
    <t>530х 13     ГОСТ 10706</t>
  </si>
  <si>
    <t>К56</t>
  </si>
  <si>
    <r>
      <t xml:space="preserve"> 2 </t>
    </r>
    <r>
      <rPr>
        <sz val="10"/>
        <rFont val="Arial"/>
        <family val="2"/>
        <charset val="204"/>
      </rPr>
      <t>Шт  11,08/11,10 /  +1,630тн (9,81м рез) /м</t>
    </r>
  </si>
  <si>
    <t>530х 14</t>
  </si>
  <si>
    <t>К60</t>
  </si>
  <si>
    <t>ГОСТ 10706-76 1шт 10,89м +1 шт 9,21 м( рез)  /м</t>
  </si>
  <si>
    <t>530х 14    в ВУС</t>
  </si>
  <si>
    <t xml:space="preserve"> Некондиция ТУ 1380.  1шт 5,23м + 1шт в изоляции 3,44м  /м</t>
  </si>
  <si>
    <t>530х 20</t>
  </si>
  <si>
    <t>К50</t>
  </si>
  <si>
    <t>10706-76 1шт 11,77м   /м</t>
  </si>
  <si>
    <t>4,58м</t>
  </si>
  <si>
    <t>530х 22</t>
  </si>
  <si>
    <t>Ответ-хранение. Длины 1,62-3,16м</t>
  </si>
  <si>
    <t>530х 25</t>
  </si>
  <si>
    <t>5,92-8,04м</t>
  </si>
  <si>
    <t>9,83м  /м</t>
  </si>
  <si>
    <t>530х 30</t>
  </si>
  <si>
    <t xml:space="preserve"> ТУ55 новая с маркировкой. Ответ хранение 4,43м. 1Шт рез с одной стороны, стенка 28-30мм/т</t>
  </si>
  <si>
    <t>4,7тн /м +2,350тн (2,67м +...) /т</t>
  </si>
  <si>
    <t>530х 32</t>
  </si>
  <si>
    <t>5,87-7,81м</t>
  </si>
  <si>
    <t xml:space="preserve">530х 36 </t>
  </si>
  <si>
    <t xml:space="preserve"> </t>
  </si>
  <si>
    <t>Ответ-хранение. Длина 2 штук 3м и 3,47м/т</t>
  </si>
  <si>
    <t>530х 40</t>
  </si>
  <si>
    <t>530х 50</t>
  </si>
  <si>
    <t>2,46м</t>
  </si>
  <si>
    <t>530х 65   ТУ55</t>
  </si>
  <si>
    <t>16ГС</t>
  </si>
  <si>
    <t>Ответ-хранение. Длины 1,23м +1,7м ТУ55 16ГС или 10Г2 проверить сталь/т</t>
  </si>
  <si>
    <t>530х 75  ТУ50</t>
  </si>
  <si>
    <t>2,259м</t>
  </si>
  <si>
    <t>530х 95   ТУ55</t>
  </si>
  <si>
    <t>Ответ-хранение. Длина 4м ТУ55 маркировка /т</t>
  </si>
  <si>
    <t>550х 32</t>
  </si>
  <si>
    <t xml:space="preserve">7,33-7,42м </t>
  </si>
  <si>
    <t>559х 18   ГОСТ10706</t>
  </si>
  <si>
    <t xml:space="preserve"> (SPEC 5L PSL2 X52) 1шт 12,37 м /м</t>
  </si>
  <si>
    <t>610х 25</t>
  </si>
  <si>
    <t>7,62м</t>
  </si>
  <si>
    <t>630х 12</t>
  </si>
  <si>
    <t>К52</t>
  </si>
  <si>
    <t>ТУ 1381-016-00186654-2010 К52  17г1с  /м</t>
  </si>
  <si>
    <t>630х 13   ТУ1381...ВУС</t>
  </si>
  <si>
    <t xml:space="preserve"> ТУ 1381-016-00186654-2010 К52 с наружным 3х слойным покрытием  по ТУ 1390-014-00186654-2015 2021г /м</t>
  </si>
  <si>
    <t>630х 13   ТУ1381...</t>
  </si>
  <si>
    <t>ТУ 1381-016-00186654-2010 К52 4шт 12,11/11,96/12,13/12,12 +100тн  /м</t>
  </si>
  <si>
    <t>630х 15    ГОСТ 10706</t>
  </si>
  <si>
    <t>ГОСТ 10706-76 1шт 10,42м /м</t>
  </si>
  <si>
    <t>630х 16    ГОСТ 10706</t>
  </si>
  <si>
    <t>ГОСТ 10706-76 2шт 11,61/12,15  /м</t>
  </si>
  <si>
    <t>630х 20    ГОСТ 10706</t>
  </si>
  <si>
    <t>1 шт 1,43м +11,39м /м</t>
  </si>
  <si>
    <t>630х 20</t>
  </si>
  <si>
    <t xml:space="preserve"> Ответ-хранение длина 7,72м /т</t>
  </si>
  <si>
    <t>630х 32</t>
  </si>
  <si>
    <t>4,95-6,08м</t>
  </si>
  <si>
    <t>630х 40</t>
  </si>
  <si>
    <t>Ответ-хранение. Длина 4,28-5,34 м</t>
  </si>
  <si>
    <t>920х 13     ГОСТ 10705</t>
  </si>
  <si>
    <t>ГОСТ 10706-76 1 шт  12,04м  +1шт 8,95м ( рез)  + 2 шт  под заказ</t>
  </si>
  <si>
    <t>1420х 37,9  ТУ 1381</t>
  </si>
  <si>
    <t xml:space="preserve">ТУ 1381-037-05757848-2013/ТУ 1381-009-47966425-2007  7шт  в пути </t>
  </si>
  <si>
    <t>1720х 16</t>
  </si>
  <si>
    <t>ТУ 1381-004-01297858-2016 в ВУС изоляции ст.3сп 2шт 12,02/12,02</t>
  </si>
  <si>
    <t>Резервирование трубы производится на 3 рабочих дня с момента выставления счёта на оплату;</t>
  </si>
  <si>
    <t>Бронь на трубы оплаченные (в т.ч. Залог) или спецрезерв (К, В) снимается через 15 календарных дней;</t>
  </si>
  <si>
    <t>Распаковка пачек спецсталей (15х5м, 12х1мф и тп) или выборе труб из них только с разрешения в Екатеринбурге!!!</t>
  </si>
  <si>
    <r>
      <t>Приёмка продукции по</t>
    </r>
    <r>
      <rPr>
        <b/>
        <u/>
        <sz val="14"/>
        <color indexed="8"/>
        <rFont val="Times New Roman"/>
        <family val="1"/>
        <charset val="204"/>
      </rPr>
      <t xml:space="preserve"> товарному виду и геометрии</t>
    </r>
    <r>
      <rPr>
        <sz val="14"/>
        <color indexed="8"/>
        <rFont val="Times New Roman"/>
        <family val="1"/>
        <charset val="204"/>
      </rPr>
      <t xml:space="preserve"> производится на складе Поставщика !</t>
    </r>
  </si>
  <si>
    <t>При отгрузке трубной продукции на самовывоз требуется:</t>
  </si>
  <si>
    <t>дата</t>
  </si>
  <si>
    <t>диаметр</t>
  </si>
  <si>
    <t>стенка</t>
  </si>
  <si>
    <t>гост/ту</t>
  </si>
  <si>
    <t>ст.</t>
  </si>
  <si>
    <t>тн</t>
  </si>
  <si>
    <t>м</t>
  </si>
  <si>
    <t>шт</t>
  </si>
  <si>
    <t>к.</t>
  </si>
  <si>
    <t>т/ф.</t>
  </si>
  <si>
    <t>т</t>
  </si>
  <si>
    <t>01.07.15.</t>
  </si>
  <si>
    <t>гост10705</t>
  </si>
  <si>
    <t>ст.10</t>
  </si>
  <si>
    <t>01.09.15.</t>
  </si>
  <si>
    <t>гост10704</t>
  </si>
  <si>
    <t>11.02.19.</t>
  </si>
  <si>
    <t>ту1430</t>
  </si>
  <si>
    <t>ст.13хфа</t>
  </si>
  <si>
    <t>21.03.19.</t>
  </si>
  <si>
    <t>23.10.18.</t>
  </si>
  <si>
    <t>ст.20</t>
  </si>
  <si>
    <t>ф</t>
  </si>
  <si>
    <t>22.11.21.</t>
  </si>
  <si>
    <t>04.04.22.</t>
  </si>
  <si>
    <t>некондиция</t>
  </si>
  <si>
    <t>11.05.22.</t>
  </si>
  <si>
    <t>гост8732</t>
  </si>
  <si>
    <t>ст.09г2с</t>
  </si>
  <si>
    <t>20.03.23.</t>
  </si>
  <si>
    <t>10,85</t>
  </si>
  <si>
    <t>04.05.23.</t>
  </si>
  <si>
    <t>12,73</t>
  </si>
  <si>
    <t>17,15</t>
  </si>
  <si>
    <t>14.11.23.</t>
  </si>
  <si>
    <t>25.05.23.</t>
  </si>
  <si>
    <t>28.09.23.</t>
  </si>
  <si>
    <t>05.10.23.</t>
  </si>
  <si>
    <t>31.10.23.</t>
  </si>
  <si>
    <t>ст.Д</t>
  </si>
  <si>
    <t>ст.ДБ</t>
  </si>
  <si>
    <t>05.01.24.</t>
  </si>
  <si>
    <t>29.01.24.</t>
  </si>
  <si>
    <t>31.01.24.</t>
  </si>
  <si>
    <t>14.03.24.</t>
  </si>
  <si>
    <t>ст.17гс</t>
  </si>
  <si>
    <t>20.03.24.</t>
  </si>
  <si>
    <t>04.04.24.</t>
  </si>
  <si>
    <t>28.05.24.</t>
  </si>
  <si>
    <t>05.06.24.</t>
  </si>
  <si>
    <t>18.07.24.</t>
  </si>
  <si>
    <t>гост32528</t>
  </si>
  <si>
    <t>05.08.24.</t>
  </si>
  <si>
    <t>ту 24.20.11-037-02650742-2019</t>
  </si>
  <si>
    <t>ст.20х</t>
  </si>
  <si>
    <t>ТУ 24.20.11-037-02650742-2019</t>
  </si>
  <si>
    <t>14.08.24.</t>
  </si>
  <si>
    <t>ст.20а</t>
  </si>
  <si>
    <t>05.11.24.</t>
  </si>
  <si>
    <t>ст.20ПВ</t>
  </si>
  <si>
    <t>11.11.24.</t>
  </si>
  <si>
    <t>21.11.24.</t>
  </si>
  <si>
    <t>Цена, руб./за тн. РОЗНИЦА</t>
  </si>
  <si>
    <t>Двин. кривые  ГОСТ8734 холоднотянутая /к</t>
  </si>
  <si>
    <t>Двинск. /к пополам порезаны 4шт 36 метров = 3 шт по 7,5 м  +1 шт 5,5м  ГОСТ8734 холоднотянутая /к</t>
  </si>
  <si>
    <t>2шт 20,75м не мерные  ГОСТ8734 холоднотянутая /к</t>
  </si>
  <si>
    <t>(10,9/10,6/10,25/6,8/6,8/5,3м)6шт.50,65м ГОСТ8734 холоднотянутая /к</t>
  </si>
  <si>
    <t xml:space="preserve"> (1,01м)0,002тн  Двинская ГОСТ8734 холоднотянутая /к</t>
  </si>
  <si>
    <t>1шт  9,35м /комм</t>
  </si>
  <si>
    <t xml:space="preserve"> (1,08м)0,002тн  Двинская ГОСТ8734 холоднотянутая /к</t>
  </si>
  <si>
    <t>2шт бф ГОСТ8734 /комм</t>
  </si>
  <si>
    <t>0,429 тн</t>
  </si>
  <si>
    <t>опт</t>
  </si>
  <si>
    <t>+</t>
  </si>
  <si>
    <t>ГОСТ8734</t>
  </si>
  <si>
    <t>63шт бф ГОСТ8734 длинами 4,8-4,9м /комм</t>
  </si>
  <si>
    <t>1,259 тн</t>
  </si>
  <si>
    <t>Опт 70 000 все за тонну цена без ндс</t>
  </si>
  <si>
    <t>склад ТРУБМЕТ ул.Гайдара 12</t>
  </si>
  <si>
    <t>1,688 тн</t>
  </si>
  <si>
    <t>Опт 50 000 все за тонну цена без ндс</t>
  </si>
  <si>
    <t>Диаметр</t>
  </si>
  <si>
    <t>Стенка</t>
  </si>
  <si>
    <t>Штуки</t>
  </si>
  <si>
    <t>Метров</t>
  </si>
  <si>
    <t>Длинна</t>
  </si>
  <si>
    <t>В наличии Конечный остаток</t>
  </si>
  <si>
    <t>76</t>
  </si>
  <si>
    <t>6</t>
  </si>
  <si>
    <t>09Г2С</t>
  </si>
  <si>
    <t>Н/К 8000</t>
  </si>
  <si>
    <t>9</t>
  </si>
  <si>
    <t>15ГС</t>
  </si>
  <si>
    <t>НК 8000</t>
  </si>
  <si>
    <t>9500-10500</t>
  </si>
  <si>
    <t>89</t>
  </si>
  <si>
    <t>5</t>
  </si>
  <si>
    <t>Н/К 10000</t>
  </si>
  <si>
    <t>20</t>
  </si>
  <si>
    <t>Н/К 5500</t>
  </si>
  <si>
    <t>8</t>
  </si>
  <si>
    <t>10</t>
  </si>
  <si>
    <t>12</t>
  </si>
  <si>
    <t>Н/К 9000</t>
  </si>
  <si>
    <t>114</t>
  </si>
  <si>
    <t>09Г2Сmod</t>
  </si>
  <si>
    <t>133</t>
  </si>
  <si>
    <t>7</t>
  </si>
  <si>
    <t>159</t>
  </si>
  <si>
    <t>Н/К 6000</t>
  </si>
  <si>
    <t>7,5</t>
  </si>
  <si>
    <t xml:space="preserve">н/к 9500 </t>
  </si>
  <si>
    <t>11</t>
  </si>
  <si>
    <t>Н/К 6500</t>
  </si>
  <si>
    <t>г. Челябинск: тел.(351) 220-0-205   труба</t>
  </si>
  <si>
    <t xml:space="preserve">                          тел.(351) 220-0-314  шпунт </t>
  </si>
  <si>
    <t>http://trubmet.com/    e-mail: info@trubmet.com</t>
  </si>
  <si>
    <t>Китай GOST8732 маркировка БЕЗ фасок/реал. 4,55м + 2шт по 5,905м по 0,855тн + 4шт по 5,915м по 0,857тн + 4шт по 5,910м по 0,856тн
 +2шт по 5,9м по 0,854тн + 12,73м.1,694тн + 12,76м.1,698тн</t>
  </si>
  <si>
    <t>4шт.бф 0,314тн + 0,142тн.3шт бф приёмка</t>
  </si>
  <si>
    <t xml:space="preserve">8шт бф </t>
  </si>
  <si>
    <t>0,162тн(2шт)+ 1,25м. 0,011тн</t>
  </si>
  <si>
    <t xml:space="preserve"> 3шт </t>
  </si>
  <si>
    <t>(1шт) 1,25м. 0,011тн</t>
  </si>
  <si>
    <t>(2шт)0,194тн +0,426тн(4шт)+1,367тн(21шт)+0,039тн 1шт+0,112тн ст10</t>
  </si>
  <si>
    <t>(11шт) 1,060тн +(4,01+3,28+4,01+3,39м) 0,145тн сталь 10?     +...</t>
  </si>
  <si>
    <t xml:space="preserve"> 1шт 0,075тн НАЙТИ +0,141тн (2шт.от 3м) проверить сталь</t>
  </si>
  <si>
    <t>(16шт) 1,337тн + 1,051тн(11шт)</t>
  </si>
  <si>
    <t>1шт. вм.и зажимы 0,089тн найти проверить+ 2шт.гн.99900</t>
  </si>
  <si>
    <t xml:space="preserve"> (27шт) 2,8тн+ (4,01+3,39м) 0,077тн сталь 10? + приход 149900 80тн/м</t>
  </si>
  <si>
    <t>7шт 0,898тн  ТУ 14-158-113-99 + 1шт.бф0,131тн + 2шт. 0,211тн  ТУ 14-158-113-99  НАЙТИ</t>
  </si>
  <si>
    <t xml:space="preserve">  10,19м 1шт . 0,104тн + 0,835тн.(7шт)</t>
  </si>
  <si>
    <t>0,141тн (2шт.10,7м и 3,3м (резы с обоих сторон))проверить сталь  + 0,106тн(1шт)</t>
  </si>
  <si>
    <t>б/ф с 1стороны  х5,2-6 кривизна 1шт. 6,75м.0,086тн. + 0,417тн.3шт.33м + 0,129тн. 1шт. 10,55м.бор.</t>
  </si>
  <si>
    <t>(12шт) 1,525тн +7шт.бф 0,921тн. + 2,415тн(18шт)+ 0,576тн(5шт)</t>
  </si>
  <si>
    <t xml:space="preserve">11шт . 1,470тн.    ТУ 14-158-113-99  + 2,5тн.20 шт   ТУ 14-158-113-99 </t>
  </si>
  <si>
    <t>6шт. ТУ 14-158-113-99 длины-8,47/8,73/8,75/8,74/8,9м+9,95м</t>
  </si>
  <si>
    <t>5шт. 0,580тн +0,150тн(1шт)+ приемка 4,911тн(29шт)</t>
  </si>
  <si>
    <t>1шт. ТУ 14-158-113-99 9,95м</t>
  </si>
  <si>
    <t xml:space="preserve"> ТУ1317 К52 (+  ТУ 14-158-113-99) 237шт</t>
  </si>
  <si>
    <t>приёмка 0,050тн(1шт) +1,13тн(6-12м) /п</t>
  </si>
  <si>
    <t xml:space="preserve">7 шт.бф + 0,715тн.5шт .  +37,52тн /п </t>
  </si>
  <si>
    <t xml:space="preserve">6 шт.0,686тн бф + 0,817тн(5шт)бф.  ПРОВЕРИТЬ ВЕС </t>
  </si>
  <si>
    <t xml:space="preserve">(5шт) 0,540тн + (7шт)0,822тн стенка </t>
  </si>
  <si>
    <t>сталь 32г2с или 45 приёмка 1шт 9,87м с муфтой с колпаком и резьбой под колпаком</t>
  </si>
  <si>
    <t>сталь 32г2с или 45  гр.ДБ    1шт 114,3х7,4</t>
  </si>
  <si>
    <t>0,187тн.(1шт)кр. 6,58м.сталь 10 +0,180тн (1шт.стенка 8-11мм. )7,12м.сталь 20 + 2 обрезка 0,065тн</t>
  </si>
  <si>
    <t>5,345тн(21шт) + 11шт. 2,873тн + 1,045тн(4шт)ГОСТ32528</t>
  </si>
  <si>
    <t>1шт.0,290тн + 3,471тн(17шт) Ижора (3шт.по2,76м + 3шт.по4,26м+  остальные по 8,76м)</t>
  </si>
  <si>
    <t xml:space="preserve">(1шт 8,5м) 0,134тн + 0,112тн(1шт) </t>
  </si>
  <si>
    <t>0,175тн(7,67м) + 3 штуки 0,508тн</t>
  </si>
  <si>
    <t xml:space="preserve">0,253тн.1шт.8м. Реал.  </t>
  </si>
  <si>
    <t xml:space="preserve">4шт. 1,120тн + 2шт. 0,555тн </t>
  </si>
  <si>
    <t>1,917тн.бф(8шт)реал.+8шт       +55,274 тн (Азерб)/каз</t>
  </si>
  <si>
    <t>(5шт)1,521тн + 0,278тн. 1Шт + приемка 2шт.</t>
  </si>
  <si>
    <t>(16шт) стенка 12-14мм. + приёмка 7шт</t>
  </si>
  <si>
    <t xml:space="preserve"> 5,825тн(17шт)+ 2,554тн.(8шт.)</t>
  </si>
  <si>
    <t>(2шт)0,509тн.+ (8шт)2,554тн(приёмка) + 8,351тн(25шт)</t>
  </si>
  <si>
    <r>
      <t xml:space="preserve">1,605тн(13шт)+ </t>
    </r>
    <r>
      <rPr>
        <i/>
        <sz val="11"/>
        <color indexed="8"/>
        <rFont val="Times New Roman"/>
        <family val="1"/>
        <charset val="204"/>
      </rPr>
      <t xml:space="preserve"> + приход 0,260тн(2шт) + 0,150тн.1шт пров.сталь+</t>
    </r>
    <r>
      <rPr>
        <sz val="11"/>
        <color indexed="8"/>
        <rFont val="Times New Roman"/>
        <family val="1"/>
        <charset val="204"/>
      </rPr>
      <t xml:space="preserve"> 4,56тн 139900 /п</t>
    </r>
  </si>
  <si>
    <r>
      <t>1,162тн(5шт) + ( 22шт) 5,248тн +</t>
    </r>
    <r>
      <rPr>
        <i/>
        <sz val="11"/>
        <color indexed="8"/>
        <rFont val="Times New Roman"/>
        <family val="1"/>
        <charset val="204"/>
      </rPr>
      <t xml:space="preserve"> 3,050тн(12шт) </t>
    </r>
  </si>
  <si>
    <t>г. Екатеринбург</t>
  </si>
  <si>
    <t xml:space="preserve">РАСПРОДАЖА ОПТОМ  </t>
  </si>
  <si>
    <t xml:space="preserve"> г. Челябинск склад ул.Линейная 96г</t>
  </si>
  <si>
    <t>ИТОГО</t>
  </si>
  <si>
    <t>1.  Высота борта не более 1,8 метров и длина от 9 метров</t>
  </si>
  <si>
    <t>2.  Обязательно наличие коников в количестве 2 штук при загрузке более одного ряда</t>
  </si>
  <si>
    <t>3.  Обязательно оповещение Поставщика о прибытии автомашин за сутки до отгрузки на самовывоз</t>
  </si>
  <si>
    <t>4.   Отгрузка вагонов на складе производится в первую очередь</t>
  </si>
  <si>
    <r>
      <t xml:space="preserve">5.         Въезд на склад по адресу г.Челябинск,  ул.Линейная, 96г,  </t>
    </r>
    <r>
      <rPr>
        <b/>
        <u/>
        <sz val="10"/>
        <color indexed="8"/>
        <rFont val="Times New Roman"/>
        <family val="1"/>
        <charset val="204"/>
      </rPr>
      <t>с 8 до 12 часов и с 13 до 17 часов.</t>
    </r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</si>
</sst>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dd/mm/yy"/>
    <numFmt numFmtId="166" formatCode="mm/yy"/>
    <numFmt numFmtId="167" formatCode="#,##0.0"/>
    <numFmt numFmtId="168" formatCode="0.000"/>
    <numFmt numFmtId="169" formatCode="0.0"/>
  </numFmts>
  <fonts count="50"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22"/>
      <color indexed="8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28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12"/>
      <name val="Arial Cyr"/>
      <family val="2"/>
      <charset val="204"/>
    </font>
    <font>
      <u/>
      <sz val="6.2"/>
      <color indexed="12"/>
      <name val="Arial Cyr"/>
      <family val="2"/>
      <charset val="204"/>
    </font>
    <font>
      <sz val="11"/>
      <color indexed="12"/>
      <name val="Arial Cyr"/>
      <family val="2"/>
      <charset val="204"/>
    </font>
    <font>
      <b/>
      <sz val="16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family val="2"/>
      <charset val="204"/>
    </font>
    <font>
      <b/>
      <sz val="16"/>
      <color indexed="8"/>
      <name val="Times New Roman"/>
      <family val="1"/>
      <charset val="204"/>
    </font>
    <font>
      <b/>
      <sz val="20"/>
      <color indexed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u/>
      <sz val="11"/>
      <color indexed="8"/>
      <name val="Times New Roman"/>
      <family val="1"/>
      <charset val="204"/>
    </font>
    <font>
      <u/>
      <sz val="11"/>
      <color indexed="8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i/>
      <u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Arial Cyr"/>
      <family val="2"/>
      <charset val="204"/>
    </font>
    <font>
      <sz val="10.5"/>
      <color indexed="8"/>
      <name val="Cambria"/>
      <family val="1"/>
      <charset val="204"/>
    </font>
    <font>
      <sz val="10"/>
      <name val="Arial"/>
      <family val="2"/>
      <charset val="204"/>
    </font>
    <font>
      <sz val="10.5"/>
      <name val="Arial"/>
      <family val="2"/>
      <charset val="204"/>
    </font>
    <font>
      <sz val="10.5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.5"/>
      <color indexed="63"/>
      <name val="Arial"/>
      <family val="2"/>
      <charset val="204"/>
    </font>
    <font>
      <b/>
      <u/>
      <sz val="14"/>
      <color indexed="8"/>
      <name val="Times New Roman"/>
      <family val="1"/>
      <charset val="204"/>
    </font>
    <font>
      <sz val="15"/>
      <color indexed="8"/>
      <name val="Arial Cyr"/>
      <family val="2"/>
      <charset val="204"/>
    </font>
    <font>
      <sz val="8"/>
      <color indexed="8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color rgb="FF0066FF"/>
      <name val="Arial Cyr"/>
      <charset val="204"/>
    </font>
    <font>
      <b/>
      <sz val="12"/>
      <color rgb="FF0066FF"/>
      <name val="Arial"/>
      <family val="2"/>
      <charset val="204"/>
    </font>
    <font>
      <sz val="12"/>
      <color rgb="FF0066FF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rgb="FF00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46" fillId="0" borderId="0" applyNumberFormat="0" applyFill="0" applyBorder="0" applyAlignment="0" applyProtection="0"/>
    <xf numFmtId="0" fontId="46" fillId="0" borderId="0" applyNumberFormat="0" applyFill="0" applyBorder="0" applyProtection="0">
      <alignment horizontal="left"/>
    </xf>
    <xf numFmtId="0" fontId="46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4" fillId="0" borderId="0" applyNumberFormat="0" applyBorder="0" applyProtection="0"/>
    <xf numFmtId="0" fontId="4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</cellStyleXfs>
  <cellXfs count="29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2" fillId="0" borderId="0" xfId="1" applyNumberFormat="1" applyFont="1" applyFill="1" applyBorder="1" applyAlignment="1" applyProtection="1"/>
    <xf numFmtId="0" fontId="14" fillId="0" borderId="0" xfId="0" applyFont="1"/>
    <xf numFmtId="0" fontId="14" fillId="2" borderId="0" xfId="0" applyFont="1" applyFill="1"/>
    <xf numFmtId="164" fontId="14" fillId="2" borderId="0" xfId="0" applyNumberFormat="1" applyFont="1" applyFill="1"/>
    <xf numFmtId="0" fontId="4" fillId="0" borderId="0" xfId="0" applyFo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7" fillId="2" borderId="0" xfId="0" applyFont="1" applyFill="1"/>
    <xf numFmtId="164" fontId="17" fillId="2" borderId="0" xfId="0" applyNumberFormat="1" applyFont="1" applyFill="1"/>
    <xf numFmtId="164" fontId="17" fillId="0" borderId="0" xfId="0" applyNumberFormat="1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left" vertical="center" indent="1"/>
    </xf>
    <xf numFmtId="164" fontId="23" fillId="0" borderId="1" xfId="0" applyNumberFormat="1" applyFont="1" applyBorder="1" applyAlignment="1">
      <alignment horizontal="left" vertical="center" indent="1"/>
    </xf>
    <xf numFmtId="0" fontId="23" fillId="0" borderId="1" xfId="0" applyNumberFormat="1" applyFont="1" applyBorder="1" applyAlignment="1">
      <alignment horizontal="left" vertical="center" indent="1"/>
    </xf>
    <xf numFmtId="1" fontId="23" fillId="0" borderId="1" xfId="0" applyNumberFormat="1" applyFont="1" applyBorder="1" applyAlignment="1">
      <alignment horizontal="left" vertical="center" indent="1"/>
    </xf>
    <xf numFmtId="1" fontId="7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25" fillId="0" borderId="2" xfId="0" applyNumberFormat="1" applyFont="1" applyBorder="1" applyAlignment="1">
      <alignment horizontal="left" vertical="center" indent="1"/>
    </xf>
    <xf numFmtId="0" fontId="26" fillId="0" borderId="2" xfId="0" applyFont="1" applyBorder="1" applyAlignment="1">
      <alignment horizontal="left"/>
    </xf>
    <xf numFmtId="3" fontId="27" fillId="0" borderId="1" xfId="0" applyNumberFormat="1" applyFont="1" applyBorder="1" applyAlignment="1">
      <alignment horizontal="left" vertical="center"/>
    </xf>
    <xf numFmtId="1" fontId="29" fillId="0" borderId="1" xfId="0" applyNumberFormat="1" applyFont="1" applyBorder="1" applyAlignment="1">
      <alignment horizontal="left" vertical="center" indent="1"/>
    </xf>
    <xf numFmtId="164" fontId="25" fillId="0" borderId="1" xfId="0" applyNumberFormat="1" applyFont="1" applyBorder="1" applyAlignment="1">
      <alignment horizontal="left" vertical="center" indent="1"/>
    </xf>
    <xf numFmtId="0" fontId="0" fillId="0" borderId="2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left" vertical="center" indent="1"/>
    </xf>
    <xf numFmtId="164" fontId="7" fillId="2" borderId="2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indent="1"/>
    </xf>
    <xf numFmtId="164" fontId="29" fillId="0" borderId="1" xfId="0" applyNumberFormat="1" applyFont="1" applyBorder="1" applyAlignment="1">
      <alignment horizontal="left" vertical="center" indent="1"/>
    </xf>
    <xf numFmtId="164" fontId="7" fillId="0" borderId="1" xfId="0" applyNumberFormat="1" applyFont="1" applyFill="1" applyBorder="1" applyAlignment="1">
      <alignment horizontal="left" vertical="center" indent="1"/>
    </xf>
    <xf numFmtId="164" fontId="31" fillId="0" borderId="1" xfId="0" applyNumberFormat="1" applyFont="1" applyBorder="1" applyAlignment="1">
      <alignment horizontal="left" vertical="center" indent="1"/>
    </xf>
    <xf numFmtId="164" fontId="31" fillId="0" borderId="2" xfId="0" applyNumberFormat="1" applyFont="1" applyBorder="1" applyAlignment="1">
      <alignment horizontal="left" vertical="center" indent="1"/>
    </xf>
    <xf numFmtId="0" fontId="25" fillId="0" borderId="1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 indent="1"/>
    </xf>
    <xf numFmtId="0" fontId="0" fillId="0" borderId="4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 indent="1"/>
    </xf>
    <xf numFmtId="1" fontId="7" fillId="0" borderId="2" xfId="0" applyNumberFormat="1" applyFont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25" fillId="2" borderId="1" xfId="0" applyFont="1" applyFill="1" applyBorder="1" applyAlignment="1">
      <alignment horizontal="left" vertical="center"/>
    </xf>
    <xf numFmtId="1" fontId="7" fillId="0" borderId="6" xfId="0" applyNumberFormat="1" applyFont="1" applyBorder="1" applyAlignment="1">
      <alignment horizontal="left" vertical="center" indent="1"/>
    </xf>
    <xf numFmtId="164" fontId="7" fillId="0" borderId="5" xfId="0" applyNumberFormat="1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/>
    </xf>
    <xf numFmtId="0" fontId="28" fillId="0" borderId="0" xfId="0" applyFont="1" applyFill="1"/>
    <xf numFmtId="0" fontId="25" fillId="0" borderId="1" xfId="0" applyFont="1" applyFill="1" applyBorder="1" applyAlignment="1">
      <alignment horizontal="left" vertical="center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164" fontId="7" fillId="0" borderId="8" xfId="0" applyNumberFormat="1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164" fontId="31" fillId="0" borderId="7" xfId="0" applyNumberFormat="1" applyFont="1" applyBorder="1" applyAlignment="1">
      <alignment horizontal="left" vertical="center" indent="1"/>
    </xf>
    <xf numFmtId="0" fontId="0" fillId="0" borderId="0" xfId="0" applyFont="1" applyAlignment="1">
      <alignment wrapText="1"/>
    </xf>
    <xf numFmtId="0" fontId="7" fillId="0" borderId="2" xfId="0" applyFont="1" applyBorder="1" applyAlignment="1">
      <alignment horizontal="left" wrapText="1"/>
    </xf>
    <xf numFmtId="164" fontId="7" fillId="0" borderId="9" xfId="0" applyNumberFormat="1" applyFont="1" applyBorder="1" applyAlignment="1">
      <alignment horizontal="left" vertical="center" indent="1"/>
    </xf>
    <xf numFmtId="0" fontId="34" fillId="0" borderId="2" xfId="0" applyFont="1" applyBorder="1" applyAlignment="1">
      <alignment horizontal="left"/>
    </xf>
    <xf numFmtId="0" fontId="0" fillId="0" borderId="4" xfId="0" applyFont="1" applyBorder="1" applyAlignment="1">
      <alignment wrapText="1"/>
    </xf>
    <xf numFmtId="164" fontId="7" fillId="0" borderId="3" xfId="0" applyNumberFormat="1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indent="1"/>
    </xf>
    <xf numFmtId="0" fontId="35" fillId="0" borderId="2" xfId="0" applyFont="1" applyBorder="1" applyAlignment="1">
      <alignment horizontal="left"/>
    </xf>
    <xf numFmtId="0" fontId="36" fillId="0" borderId="1" xfId="0" applyFont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wrapText="1"/>
    </xf>
    <xf numFmtId="166" fontId="7" fillId="0" borderId="12" xfId="0" applyNumberFormat="1" applyFont="1" applyBorder="1" applyAlignment="1">
      <alignment horizontal="left"/>
    </xf>
    <xf numFmtId="2" fontId="4" fillId="0" borderId="13" xfId="0" applyNumberFormat="1" applyFont="1" applyFill="1" applyBorder="1" applyAlignment="1">
      <alignment horizontal="left" vertical="center" wrapText="1"/>
    </xf>
    <xf numFmtId="0" fontId="37" fillId="0" borderId="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indent="1"/>
    </xf>
    <xf numFmtId="164" fontId="7" fillId="0" borderId="2" xfId="0" applyNumberFormat="1" applyFont="1" applyFill="1" applyBorder="1" applyAlignment="1">
      <alignment horizontal="left" vertical="center" indent="1"/>
    </xf>
    <xf numFmtId="0" fontId="34" fillId="0" borderId="2" xfId="0" applyFont="1" applyFill="1" applyBorder="1" applyAlignment="1">
      <alignment horizontal="left"/>
    </xf>
    <xf numFmtId="0" fontId="9" fillId="0" borderId="0" xfId="0" applyFont="1" applyFill="1"/>
    <xf numFmtId="0" fontId="38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 indent="1"/>
    </xf>
    <xf numFmtId="164" fontId="7" fillId="2" borderId="0" xfId="0" applyNumberFormat="1" applyFont="1" applyFill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" fontId="7" fillId="0" borderId="0" xfId="0" applyNumberFormat="1" applyFont="1" applyAlignment="1">
      <alignment horizontal="left" vertical="center" indent="1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40" fillId="0" borderId="0" xfId="0" applyFont="1" applyAlignment="1">
      <alignment horizontal="left"/>
    </xf>
    <xf numFmtId="0" fontId="40" fillId="2" borderId="0" xfId="0" applyFont="1" applyFill="1" applyAlignment="1">
      <alignment horizontal="left"/>
    </xf>
    <xf numFmtId="164" fontId="40" fillId="2" borderId="0" xfId="0" applyNumberFormat="1" applyFont="1" applyFill="1" applyAlignment="1">
      <alignment horizontal="left"/>
    </xf>
    <xf numFmtId="164" fontId="40" fillId="0" borderId="0" xfId="0" applyNumberFormat="1" applyFont="1" applyAlignment="1">
      <alignment horizontal="left"/>
    </xf>
    <xf numFmtId="0" fontId="40" fillId="0" borderId="0" xfId="0" applyFont="1"/>
    <xf numFmtId="0" fontId="40" fillId="2" borderId="0" xfId="0" applyFont="1" applyFill="1"/>
    <xf numFmtId="164" fontId="40" fillId="2" borderId="0" xfId="0" applyNumberFormat="1" applyFont="1" applyFill="1"/>
    <xf numFmtId="164" fontId="40" fillId="0" borderId="0" xfId="0" applyNumberFormat="1" applyFont="1"/>
    <xf numFmtId="0" fontId="41" fillId="0" borderId="0" xfId="0" applyFont="1"/>
    <xf numFmtId="0" fontId="41" fillId="2" borderId="0" xfId="0" applyFont="1" applyFill="1"/>
    <xf numFmtId="164" fontId="41" fillId="2" borderId="0" xfId="0" applyNumberFormat="1" applyFont="1" applyFill="1"/>
    <xf numFmtId="164" fontId="41" fillId="0" borderId="0" xfId="0" applyNumberFormat="1" applyFont="1"/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3" fontId="44" fillId="0" borderId="0" xfId="0" applyNumberFormat="1" applyFont="1" applyAlignment="1">
      <alignment horizontal="center"/>
    </xf>
    <xf numFmtId="167" fontId="44" fillId="0" borderId="0" xfId="0" applyNumberFormat="1" applyFont="1" applyAlignment="1">
      <alignment horizontal="center"/>
    </xf>
    <xf numFmtId="168" fontId="44" fillId="0" borderId="0" xfId="0" applyNumberFormat="1" applyFont="1" applyAlignment="1">
      <alignment horizontal="right"/>
    </xf>
    <xf numFmtId="4" fontId="44" fillId="0" borderId="0" xfId="0" applyNumberFormat="1" applyFont="1" applyAlignment="1">
      <alignment horizontal="right"/>
    </xf>
    <xf numFmtId="3" fontId="44" fillId="0" borderId="0" xfId="0" applyNumberFormat="1" applyFont="1" applyAlignment="1">
      <alignment horizontal="right"/>
    </xf>
    <xf numFmtId="4" fontId="44" fillId="0" borderId="0" xfId="0" applyNumberFormat="1" applyFont="1" applyAlignment="1">
      <alignment horizontal="center"/>
    </xf>
    <xf numFmtId="4" fontId="44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3" fontId="37" fillId="0" borderId="0" xfId="0" applyNumberFormat="1" applyFont="1" applyFill="1" applyAlignment="1">
      <alignment horizontal="left"/>
    </xf>
    <xf numFmtId="3" fontId="37" fillId="0" borderId="15" xfId="0" applyNumberFormat="1" applyFont="1" applyFill="1" applyBorder="1" applyAlignment="1">
      <alignment horizontal="center"/>
    </xf>
    <xf numFmtId="169" fontId="37" fillId="0" borderId="14" xfId="0" applyNumberFormat="1" applyFont="1" applyFill="1" applyBorder="1" applyAlignment="1">
      <alignment horizontal="center"/>
    </xf>
    <xf numFmtId="0" fontId="37" fillId="0" borderId="14" xfId="0" applyFont="1" applyFill="1" applyBorder="1" applyAlignment="1">
      <alignment horizontal="left"/>
    </xf>
    <xf numFmtId="168" fontId="37" fillId="0" borderId="14" xfId="0" applyNumberFormat="1" applyFont="1" applyFill="1" applyBorder="1" applyAlignment="1">
      <alignment horizontal="center"/>
    </xf>
    <xf numFmtId="2" fontId="37" fillId="0" borderId="14" xfId="0" applyNumberFormat="1" applyFont="1" applyFill="1" applyBorder="1" applyAlignment="1">
      <alignment horizontal="center"/>
    </xf>
    <xf numFmtId="3" fontId="37" fillId="0" borderId="14" xfId="0" applyNumberFormat="1" applyFont="1" applyFill="1" applyBorder="1" applyAlignment="1">
      <alignment horizontal="center"/>
    </xf>
    <xf numFmtId="2" fontId="45" fillId="0" borderId="14" xfId="0" applyNumberFormat="1" applyFont="1" applyFill="1" applyBorder="1" applyAlignment="1">
      <alignment horizontal="center"/>
    </xf>
    <xf numFmtId="4" fontId="45" fillId="0" borderId="14" xfId="0" applyNumberFormat="1" applyFont="1" applyFill="1" applyBorder="1" applyAlignment="1">
      <alignment horizontal="center"/>
    </xf>
    <xf numFmtId="168" fontId="37" fillId="0" borderId="1" xfId="0" applyNumberFormat="1" applyFont="1" applyFill="1" applyBorder="1" applyAlignment="1">
      <alignment horizontal="center"/>
    </xf>
    <xf numFmtId="0" fontId="45" fillId="0" borderId="0" xfId="0" applyFont="1" applyFill="1" applyAlignment="1">
      <alignment horizontal="lef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/>
    <xf numFmtId="0" fontId="37" fillId="0" borderId="0" xfId="0" applyFont="1" applyFill="1" applyAlignment="1">
      <alignment horizontal="center"/>
    </xf>
    <xf numFmtId="3" fontId="37" fillId="0" borderId="6" xfId="0" applyNumberFormat="1" applyFont="1" applyFill="1" applyBorder="1" applyAlignment="1">
      <alignment horizontal="center"/>
    </xf>
    <xf numFmtId="169" fontId="37" fillId="0" borderId="1" xfId="0" applyNumberFormat="1" applyFont="1" applyFill="1" applyBorder="1" applyAlignment="1">
      <alignment horizontal="center"/>
    </xf>
    <xf numFmtId="0" fontId="45" fillId="0" borderId="1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left"/>
    </xf>
    <xf numFmtId="2" fontId="37" fillId="0" borderId="1" xfId="0" applyNumberFormat="1" applyFont="1" applyFill="1" applyBorder="1" applyAlignment="1">
      <alignment horizontal="center"/>
    </xf>
    <xf numFmtId="4" fontId="37" fillId="0" borderId="1" xfId="0" applyNumberFormat="1" applyFont="1" applyFill="1" applyBorder="1" applyAlignment="1">
      <alignment horizontal="left"/>
    </xf>
    <xf numFmtId="3" fontId="37" fillId="0" borderId="0" xfId="0" applyNumberFormat="1" applyFont="1" applyFill="1" applyBorder="1" applyAlignment="1"/>
    <xf numFmtId="1" fontId="45" fillId="0" borderId="1" xfId="0" applyNumberFormat="1" applyFont="1" applyFill="1" applyBorder="1" applyAlignment="1">
      <alignment horizontal="left"/>
    </xf>
    <xf numFmtId="0" fontId="44" fillId="0" borderId="1" xfId="0" applyFont="1" applyFill="1" applyBorder="1" applyAlignment="1">
      <alignment horizontal="left"/>
    </xf>
    <xf numFmtId="3" fontId="37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" fontId="45" fillId="0" borderId="6" xfId="0" applyNumberFormat="1" applyFont="1" applyFill="1" applyBorder="1" applyAlignment="1">
      <alignment horizontal="center"/>
    </xf>
    <xf numFmtId="169" fontId="44" fillId="0" borderId="1" xfId="0" applyNumberFormat="1" applyFont="1" applyFill="1" applyBorder="1" applyAlignment="1">
      <alignment horizontal="center"/>
    </xf>
    <xf numFmtId="2" fontId="45" fillId="0" borderId="1" xfId="0" applyNumberFormat="1" applyFont="1" applyFill="1" applyBorder="1" applyAlignment="1">
      <alignment horizontal="center"/>
    </xf>
    <xf numFmtId="49" fontId="37" fillId="0" borderId="1" xfId="0" applyNumberFormat="1" applyFont="1" applyFill="1" applyBorder="1" applyAlignment="1">
      <alignment horizontal="left"/>
    </xf>
    <xf numFmtId="0" fontId="37" fillId="0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3" fontId="37" fillId="0" borderId="1" xfId="0" applyNumberFormat="1" applyFont="1" applyFill="1" applyBorder="1" applyAlignment="1">
      <alignment horizontal="center"/>
    </xf>
    <xf numFmtId="167" fontId="37" fillId="0" borderId="1" xfId="0" applyNumberFormat="1" applyFont="1" applyFill="1" applyBorder="1" applyAlignment="1">
      <alignment horizontal="center"/>
    </xf>
    <xf numFmtId="49" fontId="45" fillId="0" borderId="1" xfId="0" applyNumberFormat="1" applyFont="1" applyFill="1" applyBorder="1" applyAlignment="1">
      <alignment horizontal="center"/>
    </xf>
    <xf numFmtId="167" fontId="44" fillId="0" borderId="1" xfId="0" applyNumberFormat="1" applyFont="1" applyFill="1" applyBorder="1" applyAlignment="1">
      <alignment horizontal="center"/>
    </xf>
    <xf numFmtId="0" fontId="37" fillId="0" borderId="0" xfId="0" applyFont="1" applyFill="1" applyAlignment="1">
      <alignment horizontal="left"/>
    </xf>
    <xf numFmtId="167" fontId="45" fillId="0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indent="1"/>
    </xf>
    <xf numFmtId="164" fontId="25" fillId="3" borderId="1" xfId="0" applyNumberFormat="1" applyFont="1" applyFill="1" applyBorder="1" applyAlignment="1">
      <alignment horizontal="left" vertical="center" indent="1"/>
    </xf>
    <xf numFmtId="1" fontId="7" fillId="3" borderId="1" xfId="0" applyNumberFormat="1" applyFont="1" applyFill="1" applyBorder="1" applyAlignment="1">
      <alignment horizontal="left" vertical="center" indent="1"/>
    </xf>
    <xf numFmtId="0" fontId="28" fillId="3" borderId="0" xfId="0" applyFont="1" applyFill="1"/>
    <xf numFmtId="0" fontId="0" fillId="3" borderId="0" xfId="0" applyFill="1"/>
    <xf numFmtId="164" fontId="0" fillId="3" borderId="0" xfId="0" applyNumberFormat="1" applyFont="1" applyFill="1"/>
    <xf numFmtId="0" fontId="7" fillId="3" borderId="0" xfId="0" applyFont="1" applyFill="1"/>
    <xf numFmtId="0" fontId="0" fillId="4" borderId="0" xfId="0" applyFont="1" applyFill="1"/>
    <xf numFmtId="164" fontId="0" fillId="4" borderId="0" xfId="0" applyNumberFormat="1" applyFont="1" applyFill="1"/>
    <xf numFmtId="0" fontId="7" fillId="4" borderId="0" xfId="0" applyFont="1" applyFill="1"/>
    <xf numFmtId="0" fontId="2" fillId="0" borderId="0" xfId="16"/>
    <xf numFmtId="0" fontId="34" fillId="5" borderId="18" xfId="12" applyNumberFormat="1" applyFont="1" applyFill="1" applyBorder="1" applyAlignment="1" applyProtection="1">
      <alignment vertical="top" wrapText="1"/>
    </xf>
    <xf numFmtId="0" fontId="6" fillId="0" borderId="18" xfId="12" applyNumberFormat="1" applyFont="1" applyBorder="1" applyAlignment="1" applyProtection="1">
      <alignment vertical="top" wrapText="1"/>
    </xf>
    <xf numFmtId="1" fontId="6" fillId="0" borderId="18" xfId="12" applyNumberFormat="1" applyFont="1" applyBorder="1" applyAlignment="1" applyProtection="1">
      <alignment horizontal="right" vertical="top" wrapText="1"/>
    </xf>
    <xf numFmtId="2" fontId="6" fillId="0" borderId="18" xfId="12" applyNumberFormat="1" applyFont="1" applyBorder="1" applyAlignment="1" applyProtection="1">
      <alignment horizontal="right" vertical="top" wrapText="1"/>
    </xf>
    <xf numFmtId="168" fontId="6" fillId="0" borderId="18" xfId="12" applyNumberFormat="1" applyFont="1" applyBorder="1" applyAlignment="1" applyProtection="1">
      <alignment horizontal="right" vertical="top"/>
    </xf>
    <xf numFmtId="164" fontId="6" fillId="0" borderId="18" xfId="12" applyNumberFormat="1" applyFont="1" applyBorder="1" applyAlignment="1" applyProtection="1">
      <alignment horizontal="right" vertical="top"/>
    </xf>
    <xf numFmtId="168" fontId="2" fillId="0" borderId="0" xfId="16" applyNumberFormat="1"/>
    <xf numFmtId="0" fontId="15" fillId="0" borderId="0" xfId="0" applyFont="1" applyBorder="1" applyAlignment="1">
      <alignment horizontal="center"/>
    </xf>
    <xf numFmtId="0" fontId="47" fillId="0" borderId="0" xfId="1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4" fillId="0" borderId="0" xfId="0" applyFont="1" applyFill="1"/>
    <xf numFmtId="0" fontId="23" fillId="0" borderId="2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7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4" fillId="0" borderId="0" xfId="0" applyFont="1" applyFill="1" applyBorder="1"/>
    <xf numFmtId="0" fontId="17" fillId="0" borderId="0" xfId="0" applyFont="1" applyFill="1" applyBorder="1"/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7" fillId="0" borderId="0" xfId="0" applyFont="1" applyFill="1" applyBorder="1"/>
    <xf numFmtId="3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indent="1"/>
    </xf>
    <xf numFmtId="164" fontId="29" fillId="0" borderId="0" xfId="0" applyNumberFormat="1" applyFont="1" applyFill="1" applyBorder="1" applyAlignment="1">
      <alignment horizontal="left" vertical="center" indent="1"/>
    </xf>
    <xf numFmtId="164" fontId="31" fillId="0" borderId="0" xfId="0" applyNumberFormat="1" applyFont="1" applyFill="1" applyBorder="1" applyAlignment="1">
      <alignment horizontal="left" vertical="center" indent="1"/>
    </xf>
    <xf numFmtId="1" fontId="29" fillId="0" borderId="0" xfId="0" applyNumberFormat="1" applyFont="1" applyFill="1" applyBorder="1" applyAlignment="1">
      <alignment horizontal="left" vertical="center" indent="1"/>
    </xf>
    <xf numFmtId="1" fontId="7" fillId="0" borderId="0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 indent="1"/>
    </xf>
    <xf numFmtId="164" fontId="25" fillId="0" borderId="0" xfId="0" applyNumberFormat="1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/>
    <xf numFmtId="164" fontId="22" fillId="0" borderId="0" xfId="0" applyNumberFormat="1" applyFont="1" applyFill="1" applyBorder="1" applyAlignment="1">
      <alignment horizontal="left" vertical="center" indent="1"/>
    </xf>
    <xf numFmtId="0" fontId="32" fillId="0" borderId="0" xfId="0" applyFont="1" applyFill="1" applyBorder="1"/>
    <xf numFmtId="164" fontId="30" fillId="0" borderId="0" xfId="0" applyNumberFormat="1" applyFont="1" applyFill="1" applyBorder="1" applyAlignment="1">
      <alignment horizontal="left" vertical="center" indent="1"/>
    </xf>
    <xf numFmtId="3" fontId="29" fillId="0" borderId="0" xfId="0" applyNumberFormat="1" applyFont="1" applyFill="1" applyBorder="1" applyAlignment="1">
      <alignment horizontal="left" vertical="center"/>
    </xf>
    <xf numFmtId="0" fontId="41" fillId="0" borderId="0" xfId="0" applyFont="1" applyFill="1" applyBorder="1"/>
    <xf numFmtId="164" fontId="25" fillId="0" borderId="7" xfId="0" applyNumberFormat="1" applyFont="1" applyBorder="1" applyAlignment="1">
      <alignment horizontal="left" vertical="center" indent="1"/>
    </xf>
    <xf numFmtId="0" fontId="44" fillId="0" borderId="0" xfId="0" applyFont="1" applyFill="1" applyAlignment="1">
      <alignment horizontal="center"/>
    </xf>
    <xf numFmtId="0" fontId="48" fillId="0" borderId="0" xfId="0" applyFont="1"/>
    <xf numFmtId="0" fontId="49" fillId="0" borderId="0" xfId="0" applyFont="1"/>
    <xf numFmtId="2" fontId="37" fillId="0" borderId="7" xfId="0" applyNumberFormat="1" applyFont="1" applyFill="1" applyBorder="1" applyAlignment="1">
      <alignment horizontal="center"/>
    </xf>
    <xf numFmtId="0" fontId="37" fillId="0" borderId="19" xfId="0" applyFont="1" applyFill="1" applyBorder="1" applyAlignment="1">
      <alignment horizontal="left"/>
    </xf>
    <xf numFmtId="4" fontId="37" fillId="0" borderId="1" xfId="0" applyNumberFormat="1" applyFont="1" applyFill="1" applyBorder="1" applyAlignment="1">
      <alignment horizontal="center"/>
    </xf>
    <xf numFmtId="2" fontId="37" fillId="0" borderId="2" xfId="0" applyNumberFormat="1" applyFont="1" applyFill="1" applyBorder="1" applyAlignment="1">
      <alignment horizontal="center"/>
    </xf>
    <xf numFmtId="4" fontId="37" fillId="0" borderId="19" xfId="0" applyNumberFormat="1" applyFont="1" applyFill="1" applyBorder="1" applyAlignment="1">
      <alignment horizontal="left"/>
    </xf>
    <xf numFmtId="4" fontId="37" fillId="0" borderId="0" xfId="0" applyNumberFormat="1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7" fillId="0" borderId="2" xfId="0" applyNumberFormat="1" applyFont="1" applyFill="1" applyBorder="1" applyAlignment="1">
      <alignment horizontal="center"/>
    </xf>
    <xf numFmtId="0" fontId="37" fillId="0" borderId="0" xfId="0" applyFont="1" applyFill="1"/>
    <xf numFmtId="168" fontId="44" fillId="0" borderId="1" xfId="0" applyNumberFormat="1" applyFont="1" applyFill="1" applyBorder="1" applyAlignment="1">
      <alignment horizontal="center"/>
    </xf>
    <xf numFmtId="14" fontId="37" fillId="0" borderId="1" xfId="0" applyNumberFormat="1" applyFont="1" applyFill="1" applyBorder="1" applyAlignment="1">
      <alignment horizontal="left"/>
    </xf>
    <xf numFmtId="168" fontId="45" fillId="0" borderId="1" xfId="0" applyNumberFormat="1" applyFont="1" applyFill="1" applyBorder="1" applyAlignment="1">
      <alignment horizontal="center"/>
    </xf>
    <xf numFmtId="4" fontId="45" fillId="0" borderId="1" xfId="0" applyNumberFormat="1" applyFont="1" applyFill="1" applyBorder="1" applyAlignment="1">
      <alignment horizontal="center"/>
    </xf>
    <xf numFmtId="4" fontId="45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2" fontId="44" fillId="0" borderId="1" xfId="0" applyNumberFormat="1" applyFont="1" applyFill="1" applyBorder="1" applyAlignment="1">
      <alignment horizontal="center"/>
    </xf>
    <xf numFmtId="49" fontId="45" fillId="0" borderId="0" xfId="0" applyNumberFormat="1" applyFont="1" applyFill="1" applyBorder="1" applyAlignment="1">
      <alignment horizontal="left"/>
    </xf>
    <xf numFmtId="0" fontId="45" fillId="0" borderId="0" xfId="0" applyFont="1" applyFill="1" applyBorder="1" applyAlignment="1">
      <alignment horizontal="center"/>
    </xf>
    <xf numFmtId="0" fontId="37" fillId="0" borderId="0" xfId="0" applyFont="1" applyFill="1" applyAlignment="1"/>
    <xf numFmtId="168" fontId="37" fillId="0" borderId="1" xfId="0" applyNumberFormat="1" applyFont="1" applyFill="1" applyBorder="1" applyAlignment="1">
      <alignment horizontal="right"/>
    </xf>
    <xf numFmtId="168" fontId="37" fillId="0" borderId="1" xfId="0" applyNumberFormat="1" applyFont="1" applyFill="1" applyBorder="1" applyAlignment="1">
      <alignment vertical="center"/>
    </xf>
    <xf numFmtId="2" fontId="37" fillId="0" borderId="0" xfId="0" applyNumberFormat="1" applyFont="1" applyFill="1" applyBorder="1" applyAlignment="1">
      <alignment horizontal="left"/>
    </xf>
    <xf numFmtId="0" fontId="34" fillId="6" borderId="7" xfId="0" applyFont="1" applyFill="1" applyBorder="1" applyAlignment="1">
      <alignment horizontal="left"/>
    </xf>
    <xf numFmtId="0" fontId="45" fillId="6" borderId="0" xfId="0" applyFont="1" applyFill="1" applyBorder="1" applyAlignment="1">
      <alignment horizontal="center"/>
    </xf>
    <xf numFmtId="0" fontId="45" fillId="6" borderId="0" xfId="0" applyFont="1" applyFill="1" applyBorder="1" applyAlignment="1">
      <alignment horizontal="left"/>
    </xf>
    <xf numFmtId="49" fontId="37" fillId="6" borderId="17" xfId="0" applyNumberFormat="1" applyFont="1" applyFill="1" applyBorder="1" applyAlignment="1">
      <alignment horizontal="center"/>
    </xf>
    <xf numFmtId="168" fontId="45" fillId="6" borderId="0" xfId="0" applyNumberFormat="1" applyFont="1" applyFill="1" applyBorder="1" applyAlignment="1">
      <alignment horizontal="center"/>
    </xf>
    <xf numFmtId="2" fontId="45" fillId="6" borderId="0" xfId="0" applyNumberFormat="1" applyFont="1" applyFill="1" applyBorder="1" applyAlignment="1">
      <alignment horizontal="center"/>
    </xf>
    <xf numFmtId="3" fontId="45" fillId="6" borderId="20" xfId="0" applyNumberFormat="1" applyFont="1" applyFill="1" applyBorder="1" applyAlignment="1">
      <alignment horizontal="center"/>
    </xf>
    <xf numFmtId="168" fontId="37" fillId="6" borderId="0" xfId="0" applyNumberFormat="1" applyFont="1" applyFill="1" applyBorder="1" applyAlignment="1">
      <alignment horizontal="center"/>
    </xf>
    <xf numFmtId="2" fontId="37" fillId="6" borderId="0" xfId="0" applyNumberFormat="1" applyFont="1" applyFill="1" applyBorder="1" applyAlignment="1">
      <alignment horizontal="center"/>
    </xf>
    <xf numFmtId="3" fontId="37" fillId="6" borderId="0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left"/>
    </xf>
    <xf numFmtId="0" fontId="21" fillId="0" borderId="2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0" fillId="0" borderId="0" xfId="0" applyFont="1" applyFill="1"/>
    <xf numFmtId="0" fontId="21" fillId="0" borderId="24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left"/>
    </xf>
    <xf numFmtId="3" fontId="27" fillId="0" borderId="29" xfId="0" applyNumberFormat="1" applyFont="1" applyBorder="1" applyAlignment="1">
      <alignment horizontal="left" vertical="center"/>
    </xf>
    <xf numFmtId="0" fontId="28" fillId="0" borderId="30" xfId="0" applyFont="1" applyBorder="1"/>
    <xf numFmtId="0" fontId="28" fillId="0" borderId="16" xfId="0" applyFont="1" applyBorder="1"/>
    <xf numFmtId="0" fontId="26" fillId="0" borderId="21" xfId="0" applyFont="1" applyBorder="1" applyAlignment="1">
      <alignment horizontal="left"/>
    </xf>
    <xf numFmtId="0" fontId="28" fillId="0" borderId="22" xfId="0" applyFont="1" applyBorder="1"/>
    <xf numFmtId="0" fontId="28" fillId="0" borderId="23" xfId="0" applyFont="1" applyBorder="1"/>
    <xf numFmtId="0" fontId="7" fillId="0" borderId="21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9" fillId="0" borderId="22" xfId="0" applyFont="1" applyBorder="1"/>
    <xf numFmtId="0" fontId="9" fillId="0" borderId="23" xfId="0" applyFont="1" applyBorder="1"/>
    <xf numFmtId="0" fontId="28" fillId="0" borderId="31" xfId="0" applyFont="1" applyBorder="1"/>
    <xf numFmtId="0" fontId="28" fillId="0" borderId="32" xfId="0" applyFont="1" applyBorder="1"/>
  </cellXfs>
  <cellStyles count="17">
    <cellStyle name="Excel Built-in Normal" xfId="16"/>
    <cellStyle name="Гиперссылка" xfId="1" builtinId="8"/>
    <cellStyle name="Заголовок сводной таблицы" xfId="2"/>
    <cellStyle name="Значение сводной таблицы" xfId="3"/>
    <cellStyle name="Категория сводной таблицы" xfId="4"/>
    <cellStyle name="Обычный" xfId="0" builtinId="0"/>
    <cellStyle name="Обычный 100" xfId="5"/>
    <cellStyle name="Обычный 2" xfId="6"/>
    <cellStyle name="Обычный 2 2" xfId="7"/>
    <cellStyle name="Обычный 25" xfId="8"/>
    <cellStyle name="Обычный 3" xfId="9"/>
    <cellStyle name="Обычный 4" xfId="10"/>
    <cellStyle name="Обычный 5" xfId="11"/>
    <cellStyle name="Обычный_Лист1" xfId="12"/>
    <cellStyle name="Поле сводной таблицы" xfId="13"/>
    <cellStyle name="Результат сводной таблицы" xfId="14"/>
    <cellStyle name="Угол сводной таблицы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33619</xdr:colOff>
      <xdr:row>1</xdr:row>
      <xdr:rowOff>466725</xdr:rowOff>
    </xdr:from>
    <xdr:to>
      <xdr:col>8</xdr:col>
      <xdr:colOff>3372971</xdr:colOff>
      <xdr:row>1</xdr:row>
      <xdr:rowOff>1221441</xdr:rowOff>
    </xdr:to>
    <xdr:sp macro="" textlink="">
      <xdr:nvSpPr>
        <xdr:cNvPr id="1062" name="Автофигура 45"/>
        <xdr:cNvSpPr>
          <a:spLocks noChangeArrowheads="1" noChangeShapeType="1" noTextEdit="1"/>
        </xdr:cNvSpPr>
      </xdr:nvSpPr>
      <xdr:spPr bwMode="auto">
        <a:xfrm>
          <a:off x="2218766" y="567578"/>
          <a:ext cx="7754470" cy="754716"/>
        </a:xfrm>
        <a:prstGeom prst="rect">
          <a:avLst/>
        </a:prstGeom>
      </xdr:spPr>
      <xdr:txBody>
        <a:bodyPr wrap="none" fromWordArt="1">
          <a:prstTxWarp prst="textInflateBottom">
            <a:avLst>
              <a:gd name="adj" fmla="val 65810"/>
            </a:avLst>
          </a:prstTxWarp>
        </a:bodyPr>
        <a:lstStyle/>
        <a:p>
          <a:pPr algn="ctr" rtl="0"/>
          <a:r>
            <a:rPr lang="ru-RU" sz="3600" b="1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"ТрубМет"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ubmet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ubmet.com/" TargetMode="External"/><Relationship Id="rId1" Type="http://schemas.openxmlformats.org/officeDocument/2006/relationships/hyperlink" Target="http://trubmet.com/" TargetMode="External"/><Relationship Id="rId6" Type="http://schemas.openxmlformats.org/officeDocument/2006/relationships/hyperlink" Target="https://trubmet.com/" TargetMode="External"/><Relationship Id="rId5" Type="http://schemas.openxmlformats.org/officeDocument/2006/relationships/hyperlink" Target="https://trubmet.com/shpunt" TargetMode="External"/><Relationship Id="rId4" Type="http://schemas.openxmlformats.org/officeDocument/2006/relationships/hyperlink" Target="https://trubmet.com/truba/prajs-list-na-tru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02"/>
  <sheetViews>
    <sheetView tabSelected="1" topLeftCell="A853" zoomScale="85" zoomScaleNormal="85" workbookViewId="0">
      <selection activeCell="G897" sqref="G897"/>
    </sheetView>
  </sheetViews>
  <sheetFormatPr defaultColWidth="11.5703125" defaultRowHeight="15"/>
  <cols>
    <col min="1" max="1" width="18.140625" customWidth="1"/>
    <col min="2" max="2" width="14.5703125" customWidth="1"/>
    <col min="3" max="3" width="11.7109375" style="1" customWidth="1"/>
    <col min="4" max="4" width="9.5703125" style="2" customWidth="1"/>
    <col min="5" max="5" width="11.140625" style="3" customWidth="1"/>
    <col min="6" max="6" width="9" customWidth="1"/>
    <col min="7" max="7" width="10.140625" customWidth="1"/>
    <col min="8" max="8" width="14.5703125" customWidth="1"/>
    <col min="9" max="9" width="126.28515625" customWidth="1"/>
    <col min="10" max="10" width="19.42578125" style="207" customWidth="1"/>
    <col min="11" max="11" width="18.42578125" style="207" customWidth="1"/>
    <col min="12" max="16384" width="11.5703125" style="208"/>
  </cols>
  <sheetData>
    <row r="1" spans="1:256" ht="8.25" customHeight="1">
      <c r="G1" s="5"/>
      <c r="IQ1" s="209"/>
      <c r="IR1" s="209"/>
      <c r="IS1" s="209"/>
      <c r="IT1" s="209"/>
      <c r="IU1" s="209"/>
      <c r="IV1" s="209"/>
    </row>
    <row r="2" spans="1:256" ht="101.25" customHeight="1">
      <c r="D2" s="7"/>
      <c r="E2" s="8"/>
      <c r="G2" s="5"/>
      <c r="H2" s="9" t="s">
        <v>0</v>
      </c>
      <c r="I2" s="9"/>
      <c r="IQ2" s="209"/>
      <c r="IR2" s="209"/>
      <c r="IS2" s="209"/>
      <c r="IT2" s="209"/>
      <c r="IU2" s="209"/>
      <c r="IV2" s="209"/>
    </row>
    <row r="3" spans="1:256" s="209" customFormat="1" ht="16.5" customHeight="1">
      <c r="A3" s="202" t="s">
        <v>1659</v>
      </c>
      <c r="B3" s="202"/>
      <c r="C3" s="202"/>
      <c r="D3" s="202"/>
      <c r="E3" s="202"/>
      <c r="F3" s="202"/>
      <c r="G3" s="202"/>
      <c r="H3" s="202"/>
      <c r="I3" s="202"/>
      <c r="J3" s="207"/>
      <c r="K3" s="207"/>
    </row>
    <row r="4" spans="1:256" s="209" customFormat="1" ht="16.5" customHeight="1">
      <c r="A4" s="202" t="s">
        <v>1660</v>
      </c>
      <c r="B4" s="202"/>
      <c r="C4" s="202"/>
      <c r="D4" s="202"/>
      <c r="E4" s="202"/>
      <c r="F4" s="202"/>
      <c r="G4" s="202"/>
      <c r="H4" s="202"/>
      <c r="I4" s="202"/>
      <c r="J4" s="207"/>
      <c r="K4" s="207"/>
    </row>
    <row r="5" spans="1:256" s="209" customFormat="1" ht="16.5" customHeight="1">
      <c r="A5" s="202" t="s">
        <v>1661</v>
      </c>
      <c r="B5" s="202"/>
      <c r="C5" s="202"/>
      <c r="D5" s="202"/>
      <c r="E5" s="202"/>
      <c r="F5" s="202"/>
      <c r="G5" s="202"/>
      <c r="H5" s="202"/>
      <c r="I5" s="202"/>
      <c r="J5" s="207"/>
      <c r="K5" s="207"/>
    </row>
    <row r="6" spans="1:256" s="210" customFormat="1" ht="15" customHeight="1">
      <c r="A6" s="14" t="s">
        <v>1</v>
      </c>
      <c r="B6" s="14"/>
      <c r="C6" s="14"/>
      <c r="D6" s="14"/>
      <c r="E6" s="14"/>
      <c r="F6" s="14"/>
      <c r="G6" s="14"/>
      <c r="H6" s="201" t="s">
        <v>2</v>
      </c>
      <c r="I6" s="201"/>
      <c r="J6" s="207"/>
      <c r="K6" s="207"/>
    </row>
    <row r="7" spans="1:256" s="210" customFormat="1" ht="15" customHeight="1">
      <c r="A7" s="14" t="s">
        <v>3</v>
      </c>
      <c r="B7" s="14"/>
      <c r="C7" s="14"/>
      <c r="D7" s="14"/>
      <c r="E7" s="14"/>
      <c r="F7" s="14"/>
      <c r="G7" s="14"/>
      <c r="H7" s="201"/>
      <c r="I7" s="201"/>
      <c r="J7" s="207"/>
      <c r="K7" s="207"/>
    </row>
    <row r="8" spans="1:256" s="210" customFormat="1" ht="15" customHeight="1">
      <c r="A8" s="14" t="s">
        <v>4</v>
      </c>
      <c r="B8" s="14"/>
      <c r="C8" s="14"/>
      <c r="D8" s="14"/>
      <c r="E8" s="14"/>
      <c r="F8" s="14"/>
      <c r="G8" s="14"/>
      <c r="H8" s="201"/>
      <c r="I8" s="201"/>
      <c r="J8" s="207"/>
      <c r="K8" s="207"/>
    </row>
    <row r="9" spans="1:256" s="210" customFormat="1" ht="15" customHeight="1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207"/>
      <c r="K9" s="207"/>
    </row>
    <row r="10" spans="1:256" s="211" customFormat="1" ht="18.75">
      <c r="A10" s="16" t="s">
        <v>6</v>
      </c>
      <c r="B10" s="17"/>
      <c r="C10" s="18"/>
      <c r="D10" s="19"/>
      <c r="E10" s="20"/>
      <c r="F10" s="17"/>
      <c r="G10" s="17"/>
      <c r="H10" s="17"/>
      <c r="I10" s="17"/>
      <c r="J10" s="207"/>
      <c r="K10" s="207"/>
    </row>
    <row r="11" spans="1:256" s="211" customFormat="1" ht="18.75">
      <c r="A11" s="16" t="s">
        <v>7</v>
      </c>
      <c r="B11" s="17"/>
      <c r="C11" s="18"/>
      <c r="D11" s="19"/>
      <c r="E11" s="20"/>
      <c r="F11" s="17"/>
      <c r="G11" s="17"/>
      <c r="H11" s="17"/>
      <c r="I11" s="17"/>
      <c r="J11" s="207"/>
      <c r="K11" s="207"/>
    </row>
    <row r="12" spans="1:256" s="211" customFormat="1" ht="20.25">
      <c r="A12" s="21" t="s">
        <v>8</v>
      </c>
      <c r="B12" s="17"/>
      <c r="C12" s="18"/>
      <c r="D12" s="19"/>
      <c r="E12" s="20"/>
      <c r="F12" s="17"/>
      <c r="G12" s="17"/>
      <c r="H12" s="17"/>
      <c r="I12" s="17"/>
      <c r="J12" s="207"/>
      <c r="K12" s="207"/>
    </row>
    <row r="13" spans="1:256" s="211" customFormat="1" ht="20.25">
      <c r="A13" s="21"/>
      <c r="B13" s="17"/>
      <c r="C13" s="18"/>
      <c r="D13" s="19"/>
      <c r="E13" s="20"/>
      <c r="F13" s="17"/>
      <c r="G13" s="17"/>
      <c r="H13" s="17"/>
      <c r="I13" s="17"/>
      <c r="J13" s="207"/>
      <c r="K13" s="207"/>
    </row>
    <row r="14" spans="1:256" s="211" customFormat="1" ht="25.5">
      <c r="A14" s="22" t="s">
        <v>9</v>
      </c>
      <c r="B14" s="17"/>
      <c r="C14" s="18"/>
      <c r="D14" s="19"/>
      <c r="E14" s="20"/>
      <c r="F14" s="17"/>
      <c r="G14" s="17"/>
      <c r="H14" s="17"/>
      <c r="I14" s="17"/>
      <c r="J14" s="207"/>
      <c r="K14" s="207"/>
    </row>
    <row r="15" spans="1:256" s="211" customFormat="1" ht="25.5">
      <c r="A15" s="22" t="s">
        <v>10</v>
      </c>
      <c r="B15" s="17"/>
      <c r="C15" s="18"/>
      <c r="D15" s="19"/>
      <c r="E15" s="20"/>
      <c r="F15" s="17"/>
      <c r="G15" s="17"/>
      <c r="H15" s="17"/>
      <c r="I15" s="17"/>
      <c r="J15" s="207"/>
      <c r="K15" s="207"/>
    </row>
    <row r="16" spans="1:256" s="211" customFormat="1" ht="26.25" customHeight="1">
      <c r="A16" s="22" t="s">
        <v>11</v>
      </c>
      <c r="B16" s="17"/>
      <c r="C16" s="18"/>
      <c r="D16" s="19"/>
      <c r="E16" s="20"/>
      <c r="F16" s="17"/>
      <c r="G16" s="17"/>
      <c r="H16" s="17"/>
      <c r="I16" s="17"/>
      <c r="J16" s="207"/>
      <c r="K16" s="207"/>
    </row>
    <row r="17" spans="1:11" ht="6.75" customHeight="1">
      <c r="A17" s="23"/>
    </row>
    <row r="18" spans="1:11" ht="42" customHeight="1">
      <c r="A18" s="24" t="s">
        <v>12</v>
      </c>
      <c r="B18" s="24" t="s">
        <v>13</v>
      </c>
      <c r="C18" s="25" t="s">
        <v>14</v>
      </c>
      <c r="D18" s="26" t="s">
        <v>15</v>
      </c>
      <c r="E18" s="27" t="s">
        <v>16</v>
      </c>
      <c r="F18" s="27" t="s">
        <v>17</v>
      </c>
      <c r="G18" s="24" t="s">
        <v>18</v>
      </c>
      <c r="H18" s="24" t="s">
        <v>19</v>
      </c>
      <c r="I18" s="28" t="s">
        <v>20</v>
      </c>
      <c r="J18" s="212"/>
      <c r="K18" s="213"/>
    </row>
    <row r="19" spans="1:11" s="209" customFormat="1" ht="15.75" customHeight="1">
      <c r="A19" s="29" t="s">
        <v>21</v>
      </c>
      <c r="B19" s="30" t="s">
        <v>22</v>
      </c>
      <c r="C19" s="31" t="s">
        <v>23</v>
      </c>
      <c r="D19" s="32"/>
      <c r="E19" s="33">
        <v>100</v>
      </c>
      <c r="F19" s="34"/>
      <c r="G19" s="35" t="s">
        <v>24</v>
      </c>
      <c r="H19" s="29" t="s">
        <v>25</v>
      </c>
      <c r="I19" s="205" t="s">
        <v>26</v>
      </c>
      <c r="J19" s="214"/>
      <c r="K19" s="215"/>
    </row>
    <row r="20" spans="1:11" s="209" customFormat="1" ht="15.75" customHeight="1">
      <c r="A20" s="29" t="s">
        <v>27</v>
      </c>
      <c r="B20" s="30" t="s">
        <v>28</v>
      </c>
      <c r="C20" s="31" t="s">
        <v>29</v>
      </c>
      <c r="D20" s="32"/>
      <c r="E20" s="33">
        <v>700</v>
      </c>
      <c r="F20" s="34"/>
      <c r="G20" s="35" t="s">
        <v>24</v>
      </c>
      <c r="H20" s="29" t="s">
        <v>25</v>
      </c>
      <c r="I20" s="205" t="s">
        <v>30</v>
      </c>
      <c r="J20" s="214"/>
      <c r="K20" s="215"/>
    </row>
    <row r="21" spans="1:11" s="209" customFormat="1" ht="15.75" customHeight="1">
      <c r="A21" s="29" t="s">
        <v>31</v>
      </c>
      <c r="B21" s="30" t="s">
        <v>28</v>
      </c>
      <c r="C21" s="31" t="s">
        <v>29</v>
      </c>
      <c r="D21" s="32"/>
      <c r="E21" s="33">
        <v>600</v>
      </c>
      <c r="F21" s="34"/>
      <c r="G21" s="35" t="s">
        <v>24</v>
      </c>
      <c r="H21" s="29" t="s">
        <v>25</v>
      </c>
      <c r="I21" s="205" t="s">
        <v>30</v>
      </c>
      <c r="J21" s="214"/>
      <c r="K21" s="215"/>
    </row>
    <row r="22" spans="1:11" s="209" customFormat="1" ht="15.75" customHeight="1">
      <c r="A22" s="29" t="s">
        <v>32</v>
      </c>
      <c r="B22" s="30"/>
      <c r="C22" s="31" t="s">
        <v>33</v>
      </c>
      <c r="D22" s="32">
        <v>3.2439999999999998</v>
      </c>
      <c r="E22" s="33"/>
      <c r="F22" s="34"/>
      <c r="G22" s="35">
        <v>102000</v>
      </c>
      <c r="H22" s="29" t="s">
        <v>25</v>
      </c>
      <c r="I22" s="206" t="s">
        <v>34</v>
      </c>
      <c r="J22" s="215"/>
      <c r="K22" s="215"/>
    </row>
    <row r="23" spans="1:11" s="209" customFormat="1" ht="15.75" customHeight="1">
      <c r="A23" s="36" t="s">
        <v>35</v>
      </c>
      <c r="B23" s="37" t="s">
        <v>28</v>
      </c>
      <c r="C23" s="38"/>
      <c r="D23" s="39" t="s">
        <v>36</v>
      </c>
      <c r="E23" s="39"/>
      <c r="F23" s="35" t="s">
        <v>37</v>
      </c>
      <c r="G23" s="35">
        <v>17900</v>
      </c>
      <c r="H23" s="36" t="s">
        <v>38</v>
      </c>
      <c r="I23" s="40" t="s">
        <v>39</v>
      </c>
      <c r="J23" s="214"/>
      <c r="K23" s="215"/>
    </row>
    <row r="24" spans="1:11" s="209" customFormat="1" ht="15.75" customHeight="1">
      <c r="A24" s="36" t="s">
        <v>40</v>
      </c>
      <c r="B24" s="37"/>
      <c r="C24" s="38"/>
      <c r="D24" s="39">
        <v>0.62</v>
      </c>
      <c r="E24" s="39"/>
      <c r="F24" s="35" t="s">
        <v>41</v>
      </c>
      <c r="G24" s="35">
        <v>127300</v>
      </c>
      <c r="H24" s="36" t="s">
        <v>38</v>
      </c>
      <c r="I24" s="40" t="s">
        <v>42</v>
      </c>
      <c r="J24" s="214"/>
      <c r="K24" s="215"/>
    </row>
    <row r="25" spans="1:11" s="217" customFormat="1" ht="15.75" customHeight="1">
      <c r="A25" s="36" t="s">
        <v>43</v>
      </c>
      <c r="B25" s="37" t="s">
        <v>44</v>
      </c>
      <c r="C25" s="41">
        <v>20</v>
      </c>
      <c r="D25" s="42">
        <v>3.3000000000000002E-2</v>
      </c>
      <c r="E25" s="43"/>
      <c r="F25" s="35" t="s">
        <v>41</v>
      </c>
      <c r="G25" s="35">
        <v>199900</v>
      </c>
      <c r="H25" s="36" t="s">
        <v>45</v>
      </c>
      <c r="I25" s="44" t="s">
        <v>46</v>
      </c>
      <c r="J25" s="214"/>
      <c r="K25" s="216"/>
    </row>
    <row r="26" spans="1:11" s="217" customFormat="1" ht="15.75" customHeight="1">
      <c r="A26" s="36" t="s">
        <v>47</v>
      </c>
      <c r="B26" s="37" t="s">
        <v>48</v>
      </c>
      <c r="C26" s="41" t="s">
        <v>33</v>
      </c>
      <c r="D26" s="42">
        <v>1.74</v>
      </c>
      <c r="E26" s="42"/>
      <c r="F26" s="35"/>
      <c r="G26" s="35">
        <v>399900</v>
      </c>
      <c r="H26" s="36" t="s">
        <v>49</v>
      </c>
      <c r="I26" s="40" t="s">
        <v>50</v>
      </c>
      <c r="J26" s="215"/>
      <c r="K26" s="216"/>
    </row>
    <row r="27" spans="1:11" s="217" customFormat="1" ht="15.75" customHeight="1">
      <c r="A27" s="36" t="s">
        <v>51</v>
      </c>
      <c r="B27" s="37" t="s">
        <v>44</v>
      </c>
      <c r="C27" s="41" t="s">
        <v>52</v>
      </c>
      <c r="D27" s="42">
        <v>2E-3</v>
      </c>
      <c r="E27" s="43"/>
      <c r="F27" s="35" t="s">
        <v>53</v>
      </c>
      <c r="G27" s="35">
        <v>99900</v>
      </c>
      <c r="H27" s="36" t="s">
        <v>45</v>
      </c>
      <c r="I27" s="40" t="s">
        <v>54</v>
      </c>
      <c r="J27" s="214"/>
      <c r="K27" s="216"/>
    </row>
    <row r="28" spans="1:11" s="217" customFormat="1" ht="15.75" customHeight="1">
      <c r="A28" s="36" t="s">
        <v>51</v>
      </c>
      <c r="B28" s="37" t="s">
        <v>55</v>
      </c>
      <c r="C28" s="41">
        <v>20</v>
      </c>
      <c r="D28" s="42"/>
      <c r="E28" s="39">
        <v>1.38</v>
      </c>
      <c r="F28" s="35"/>
      <c r="G28" s="35">
        <v>359900</v>
      </c>
      <c r="H28" s="36" t="s">
        <v>49</v>
      </c>
      <c r="I28" s="40" t="s">
        <v>56</v>
      </c>
      <c r="J28" s="214"/>
      <c r="K28" s="216"/>
    </row>
    <row r="29" spans="1:11" s="217" customFormat="1" ht="15.75" customHeight="1">
      <c r="A29" s="36" t="s">
        <v>57</v>
      </c>
      <c r="B29" s="37" t="s">
        <v>44</v>
      </c>
      <c r="C29" s="41">
        <v>20</v>
      </c>
      <c r="D29" s="42">
        <v>7.0000000000000001E-3</v>
      </c>
      <c r="E29" s="47"/>
      <c r="F29" s="35" t="s">
        <v>53</v>
      </c>
      <c r="G29" s="35">
        <v>99900</v>
      </c>
      <c r="H29" s="36" t="s">
        <v>45</v>
      </c>
      <c r="I29" s="48" t="s">
        <v>58</v>
      </c>
      <c r="J29" s="215"/>
      <c r="K29" s="216"/>
    </row>
    <row r="30" spans="1:11" s="217" customFormat="1" ht="15.75" customHeight="1">
      <c r="A30" s="36" t="s">
        <v>59</v>
      </c>
      <c r="B30" s="37" t="s">
        <v>44</v>
      </c>
      <c r="C30" s="41" t="s">
        <v>33</v>
      </c>
      <c r="D30" s="42">
        <v>7.0000000000000007E-2</v>
      </c>
      <c r="E30" s="47"/>
      <c r="F30" s="35"/>
      <c r="G30" s="35">
        <v>349900</v>
      </c>
      <c r="H30" s="36" t="s">
        <v>49</v>
      </c>
      <c r="I30" s="48" t="s">
        <v>60</v>
      </c>
      <c r="J30" s="215"/>
      <c r="K30" s="216"/>
    </row>
    <row r="31" spans="1:11" s="217" customFormat="1">
      <c r="A31" s="36" t="s">
        <v>61</v>
      </c>
      <c r="B31" s="37" t="s">
        <v>44</v>
      </c>
      <c r="C31" s="41">
        <v>20</v>
      </c>
      <c r="D31" s="47">
        <v>1E-3</v>
      </c>
      <c r="E31" s="47"/>
      <c r="F31" s="35" t="s">
        <v>53</v>
      </c>
      <c r="G31" s="35">
        <v>99900</v>
      </c>
      <c r="H31" s="36" t="s">
        <v>45</v>
      </c>
      <c r="I31" s="40" t="s">
        <v>62</v>
      </c>
      <c r="J31" s="214"/>
      <c r="K31" s="216"/>
    </row>
    <row r="32" spans="1:11" s="209" customFormat="1" ht="15.75" customHeight="1">
      <c r="A32" s="36" t="s">
        <v>63</v>
      </c>
      <c r="B32" s="37" t="s">
        <v>44</v>
      </c>
      <c r="C32" s="41">
        <v>10</v>
      </c>
      <c r="D32" s="42"/>
      <c r="E32" s="42">
        <v>1.5710000000000002</v>
      </c>
      <c r="F32" s="35"/>
      <c r="G32" s="35">
        <v>229900</v>
      </c>
      <c r="H32" s="36" t="s">
        <v>64</v>
      </c>
      <c r="I32" s="40" t="s">
        <v>65</v>
      </c>
      <c r="J32" s="214"/>
      <c r="K32" s="215"/>
    </row>
    <row r="33" spans="1:11" s="217" customFormat="1" ht="15.75" customHeight="1">
      <c r="A33" s="36" t="s">
        <v>66</v>
      </c>
      <c r="B33" s="37" t="s">
        <v>44</v>
      </c>
      <c r="C33" s="41">
        <v>20</v>
      </c>
      <c r="D33" s="47">
        <v>2E-3</v>
      </c>
      <c r="E33" s="47"/>
      <c r="F33" s="35" t="s">
        <v>53</v>
      </c>
      <c r="G33" s="35">
        <v>99900</v>
      </c>
      <c r="H33" s="36" t="s">
        <v>45</v>
      </c>
      <c r="I33" s="40" t="s">
        <v>67</v>
      </c>
      <c r="J33" s="214"/>
      <c r="K33" s="216"/>
    </row>
    <row r="34" spans="1:11" s="217" customFormat="1" ht="15.75" customHeight="1">
      <c r="A34" s="36" t="s">
        <v>68</v>
      </c>
      <c r="B34" s="37" t="s">
        <v>44</v>
      </c>
      <c r="C34" s="41">
        <v>20</v>
      </c>
      <c r="D34" s="42">
        <v>1.9E-2</v>
      </c>
      <c r="E34" s="43"/>
      <c r="F34" s="35" t="s">
        <v>69</v>
      </c>
      <c r="G34" s="35">
        <v>129900</v>
      </c>
      <c r="H34" s="36" t="s">
        <v>45</v>
      </c>
      <c r="I34" s="40" t="s">
        <v>70</v>
      </c>
      <c r="J34" s="214"/>
      <c r="K34" s="216"/>
    </row>
    <row r="35" spans="1:11" s="217" customFormat="1" ht="15.75" customHeight="1">
      <c r="A35" s="36" t="s">
        <v>71</v>
      </c>
      <c r="B35" s="37" t="s">
        <v>44</v>
      </c>
      <c r="C35" s="41">
        <v>20</v>
      </c>
      <c r="D35" s="42">
        <v>1.6E-2</v>
      </c>
      <c r="E35" s="39"/>
      <c r="F35" s="35" t="s">
        <v>69</v>
      </c>
      <c r="G35" s="35">
        <v>129900</v>
      </c>
      <c r="H35" s="36" t="s">
        <v>45</v>
      </c>
      <c r="I35" s="40" t="s">
        <v>72</v>
      </c>
      <c r="J35" s="214"/>
      <c r="K35" s="216"/>
    </row>
    <row r="36" spans="1:11" s="217" customFormat="1" ht="15.75" customHeight="1">
      <c r="A36" s="36" t="s">
        <v>71</v>
      </c>
      <c r="B36" s="37" t="s">
        <v>55</v>
      </c>
      <c r="C36" s="41">
        <v>20</v>
      </c>
      <c r="D36" s="42"/>
      <c r="E36" s="39">
        <v>0.65</v>
      </c>
      <c r="F36" s="35"/>
      <c r="G36" s="35">
        <v>359900</v>
      </c>
      <c r="H36" s="36" t="s">
        <v>73</v>
      </c>
      <c r="I36" s="40" t="s">
        <v>74</v>
      </c>
      <c r="J36" s="214"/>
      <c r="K36" s="216"/>
    </row>
    <row r="37" spans="1:11" s="217" customFormat="1" ht="15.75" customHeight="1">
      <c r="A37" s="36" t="s">
        <v>75</v>
      </c>
      <c r="B37" s="37" t="s">
        <v>55</v>
      </c>
      <c r="C37" s="41" t="s">
        <v>33</v>
      </c>
      <c r="D37" s="42"/>
      <c r="E37" s="39">
        <v>0.82</v>
      </c>
      <c r="F37" s="35"/>
      <c r="G37" s="35">
        <v>377900</v>
      </c>
      <c r="H37" s="36" t="s">
        <v>49</v>
      </c>
      <c r="I37" s="40" t="s">
        <v>74</v>
      </c>
      <c r="J37" s="214"/>
      <c r="K37" s="216"/>
    </row>
    <row r="38" spans="1:11" s="217" customFormat="1" ht="15.75" customHeight="1">
      <c r="A38" s="36" t="s">
        <v>76</v>
      </c>
      <c r="B38" s="37" t="s">
        <v>55</v>
      </c>
      <c r="C38" s="41">
        <v>20</v>
      </c>
      <c r="D38" s="42"/>
      <c r="E38" s="39">
        <v>2.67</v>
      </c>
      <c r="F38" s="35"/>
      <c r="G38" s="35">
        <v>329900</v>
      </c>
      <c r="H38" s="36" t="s">
        <v>49</v>
      </c>
      <c r="I38" s="40" t="s">
        <v>77</v>
      </c>
      <c r="J38" s="214"/>
      <c r="K38" s="216"/>
    </row>
    <row r="39" spans="1:11" s="217" customFormat="1" ht="15.75" customHeight="1">
      <c r="A39" s="36" t="s">
        <v>78</v>
      </c>
      <c r="B39" s="37" t="s">
        <v>55</v>
      </c>
      <c r="C39" s="41">
        <v>20</v>
      </c>
      <c r="D39" s="42"/>
      <c r="E39" s="39">
        <v>0.53</v>
      </c>
      <c r="F39" s="35"/>
      <c r="G39" s="35">
        <v>289900</v>
      </c>
      <c r="H39" s="36" t="s">
        <v>49</v>
      </c>
      <c r="I39" s="40" t="s">
        <v>79</v>
      </c>
      <c r="J39" s="214"/>
      <c r="K39" s="216"/>
    </row>
    <row r="40" spans="1:11" s="217" customFormat="1" ht="15.75" customHeight="1">
      <c r="A40" s="49" t="s">
        <v>78</v>
      </c>
      <c r="B40" s="50" t="s">
        <v>55</v>
      </c>
      <c r="C40" s="51" t="s">
        <v>33</v>
      </c>
      <c r="D40" s="52"/>
      <c r="E40" s="53">
        <v>4.3099999999999996</v>
      </c>
      <c r="F40" s="54"/>
      <c r="G40" s="54">
        <v>299900</v>
      </c>
      <c r="H40" s="49" t="s">
        <v>49</v>
      </c>
      <c r="I40" s="77" t="s">
        <v>74</v>
      </c>
      <c r="J40" s="214"/>
      <c r="K40" s="216"/>
    </row>
    <row r="41" spans="1:11" s="217" customFormat="1" ht="15.75" customHeight="1">
      <c r="A41" s="49" t="s">
        <v>80</v>
      </c>
      <c r="B41" s="50" t="s">
        <v>44</v>
      </c>
      <c r="C41" s="51">
        <v>20</v>
      </c>
      <c r="D41" s="52"/>
      <c r="E41" s="53">
        <v>0.74</v>
      </c>
      <c r="F41" s="54"/>
      <c r="G41" s="54">
        <v>329900</v>
      </c>
      <c r="H41" s="49" t="s">
        <v>49</v>
      </c>
      <c r="I41" s="77" t="s">
        <v>81</v>
      </c>
      <c r="J41" s="214"/>
      <c r="K41" s="216"/>
    </row>
    <row r="42" spans="1:11" s="217" customFormat="1" ht="15.75" customHeight="1">
      <c r="A42" s="36" t="s">
        <v>82</v>
      </c>
      <c r="B42" s="37" t="s">
        <v>55</v>
      </c>
      <c r="C42" s="41" t="s">
        <v>33</v>
      </c>
      <c r="D42" s="42"/>
      <c r="E42" s="39">
        <v>2.58</v>
      </c>
      <c r="F42" s="35"/>
      <c r="G42" s="35">
        <v>399900</v>
      </c>
      <c r="H42" s="36" t="s">
        <v>49</v>
      </c>
      <c r="I42" s="40" t="s">
        <v>83</v>
      </c>
      <c r="J42" s="214"/>
      <c r="K42" s="216"/>
    </row>
    <row r="43" spans="1:11" s="217" customFormat="1" ht="15.75" customHeight="1">
      <c r="A43" s="36" t="s">
        <v>84</v>
      </c>
      <c r="B43" s="37" t="s">
        <v>55</v>
      </c>
      <c r="C43" s="41" t="s">
        <v>33</v>
      </c>
      <c r="D43" s="42"/>
      <c r="E43" s="42">
        <v>2.74</v>
      </c>
      <c r="F43" s="35"/>
      <c r="G43" s="35">
        <v>329900</v>
      </c>
      <c r="H43" s="36" t="s">
        <v>49</v>
      </c>
      <c r="I43" s="40" t="s">
        <v>74</v>
      </c>
      <c r="J43" s="215"/>
      <c r="K43" s="216"/>
    </row>
    <row r="44" spans="1:11" s="217" customFormat="1" ht="15.75" customHeight="1">
      <c r="A44" s="36" t="s">
        <v>85</v>
      </c>
      <c r="B44" s="37" t="s">
        <v>44</v>
      </c>
      <c r="C44" s="41">
        <v>10</v>
      </c>
      <c r="D44" s="42">
        <v>6.0000000000000001E-3</v>
      </c>
      <c r="E44" s="43"/>
      <c r="F44" s="35" t="s">
        <v>86</v>
      </c>
      <c r="G44" s="35">
        <v>59900</v>
      </c>
      <c r="H44" s="36" t="s">
        <v>45</v>
      </c>
      <c r="I44" s="40" t="s">
        <v>87</v>
      </c>
      <c r="J44" s="214"/>
      <c r="K44" s="216"/>
    </row>
    <row r="45" spans="1:11" s="217" customFormat="1" ht="15.75" customHeight="1">
      <c r="A45" s="36" t="s">
        <v>85</v>
      </c>
      <c r="B45" s="37" t="s">
        <v>55</v>
      </c>
      <c r="C45" s="41" t="s">
        <v>33</v>
      </c>
      <c r="D45" s="42"/>
      <c r="E45" s="39">
        <v>0.17</v>
      </c>
      <c r="F45" s="35"/>
      <c r="G45" s="35">
        <v>377900</v>
      </c>
      <c r="H45" s="36" t="s">
        <v>49</v>
      </c>
      <c r="I45" s="40" t="s">
        <v>88</v>
      </c>
      <c r="J45" s="214"/>
      <c r="K45" s="216"/>
    </row>
    <row r="46" spans="1:11" s="217" customFormat="1" ht="15.75" customHeight="1">
      <c r="A46" s="36" t="s">
        <v>89</v>
      </c>
      <c r="B46" s="37" t="s">
        <v>44</v>
      </c>
      <c r="C46" s="41">
        <v>20</v>
      </c>
      <c r="D46" s="42"/>
      <c r="E46" s="39">
        <v>0.2</v>
      </c>
      <c r="F46" s="35"/>
      <c r="G46" s="35">
        <v>266900</v>
      </c>
      <c r="H46" s="36" t="s">
        <v>49</v>
      </c>
      <c r="I46" s="40" t="s">
        <v>90</v>
      </c>
      <c r="J46" s="214"/>
      <c r="K46" s="216"/>
    </row>
    <row r="47" spans="1:11" s="217" customFormat="1" ht="15.75" customHeight="1">
      <c r="A47" s="36" t="s">
        <v>91</v>
      </c>
      <c r="B47" s="37" t="s">
        <v>44</v>
      </c>
      <c r="C47" s="41" t="s">
        <v>92</v>
      </c>
      <c r="D47" s="42"/>
      <c r="E47" s="39">
        <v>1.0149999999999999</v>
      </c>
      <c r="F47" s="35"/>
      <c r="G47" s="35">
        <v>220900</v>
      </c>
      <c r="H47" s="36" t="s">
        <v>64</v>
      </c>
      <c r="I47" s="40" t="s">
        <v>93</v>
      </c>
      <c r="J47" s="214"/>
      <c r="K47" s="216"/>
    </row>
    <row r="48" spans="1:11" s="209" customFormat="1" ht="15.75" customHeight="1">
      <c r="A48" s="36" t="s">
        <v>94</v>
      </c>
      <c r="B48" s="37" t="s">
        <v>44</v>
      </c>
      <c r="C48" s="41">
        <v>20</v>
      </c>
      <c r="D48" s="42">
        <v>6.1059999999999999</v>
      </c>
      <c r="E48" s="42">
        <v>19.823</v>
      </c>
      <c r="F48" s="35"/>
      <c r="G48" s="35">
        <v>289900</v>
      </c>
      <c r="H48" s="36" t="s">
        <v>25</v>
      </c>
      <c r="I48" s="40" t="s">
        <v>95</v>
      </c>
      <c r="J48" s="218"/>
      <c r="K48" s="215"/>
    </row>
    <row r="49" spans="1:11" s="217" customFormat="1" ht="15.75" customHeight="1">
      <c r="A49" s="36" t="s">
        <v>96</v>
      </c>
      <c r="B49" s="37" t="s">
        <v>44</v>
      </c>
      <c r="C49" s="41">
        <v>20</v>
      </c>
      <c r="D49" s="42"/>
      <c r="E49" s="39">
        <v>7.7</v>
      </c>
      <c r="F49" s="35"/>
      <c r="G49" s="35">
        <v>269900</v>
      </c>
      <c r="H49" s="36" t="s">
        <v>49</v>
      </c>
      <c r="I49" s="40" t="s">
        <v>97</v>
      </c>
      <c r="J49" s="214"/>
      <c r="K49" s="216"/>
    </row>
    <row r="50" spans="1:11" s="217" customFormat="1" ht="15.75" customHeight="1">
      <c r="A50" s="36" t="s">
        <v>98</v>
      </c>
      <c r="B50" s="37" t="s">
        <v>44</v>
      </c>
      <c r="C50" s="41">
        <v>20</v>
      </c>
      <c r="D50" s="42">
        <v>3.0000000000000001E-3</v>
      </c>
      <c r="E50" s="43"/>
      <c r="F50" s="35" t="s">
        <v>53</v>
      </c>
      <c r="G50" s="35">
        <v>99900</v>
      </c>
      <c r="H50" s="36" t="s">
        <v>45</v>
      </c>
      <c r="I50" s="40" t="s">
        <v>99</v>
      </c>
      <c r="J50" s="214"/>
      <c r="K50" s="216"/>
    </row>
    <row r="51" spans="1:11" s="217" customFormat="1" ht="15.75" customHeight="1">
      <c r="A51" s="36" t="s">
        <v>98</v>
      </c>
      <c r="B51" s="37" t="s">
        <v>44</v>
      </c>
      <c r="C51" s="41">
        <v>20</v>
      </c>
      <c r="D51" s="42"/>
      <c r="E51" s="39">
        <v>1</v>
      </c>
      <c r="F51" s="35"/>
      <c r="G51" s="35">
        <v>320900</v>
      </c>
      <c r="H51" s="36" t="s">
        <v>49</v>
      </c>
      <c r="I51" s="40" t="s">
        <v>100</v>
      </c>
      <c r="J51" s="214"/>
      <c r="K51" s="216"/>
    </row>
    <row r="52" spans="1:11" s="217" customFormat="1" ht="15.75" customHeight="1">
      <c r="A52" s="36" t="s">
        <v>101</v>
      </c>
      <c r="B52" s="37" t="s">
        <v>44</v>
      </c>
      <c r="C52" s="41">
        <v>20</v>
      </c>
      <c r="D52" s="42"/>
      <c r="E52" s="39">
        <v>3.71</v>
      </c>
      <c r="F52" s="35"/>
      <c r="G52" s="35">
        <v>249900</v>
      </c>
      <c r="H52" s="36" t="s">
        <v>49</v>
      </c>
      <c r="I52" s="40" t="s">
        <v>97</v>
      </c>
      <c r="J52" s="214"/>
      <c r="K52" s="216"/>
    </row>
    <row r="53" spans="1:11" s="217" customFormat="1" ht="15.75" customHeight="1">
      <c r="A53" s="36" t="s">
        <v>102</v>
      </c>
      <c r="B53" s="37" t="s">
        <v>55</v>
      </c>
      <c r="C53" s="41">
        <v>20</v>
      </c>
      <c r="D53" s="42"/>
      <c r="E53" s="39">
        <v>5.26</v>
      </c>
      <c r="F53" s="35"/>
      <c r="G53" s="35">
        <v>179900</v>
      </c>
      <c r="H53" s="36" t="s">
        <v>49</v>
      </c>
      <c r="I53" s="40" t="s">
        <v>81</v>
      </c>
      <c r="J53" s="214"/>
      <c r="K53" s="216"/>
    </row>
    <row r="54" spans="1:11" s="217" customFormat="1" ht="15.75" customHeight="1">
      <c r="A54" s="36" t="s">
        <v>103</v>
      </c>
      <c r="B54" s="37" t="s">
        <v>55</v>
      </c>
      <c r="C54" s="41" t="s">
        <v>104</v>
      </c>
      <c r="D54" s="42"/>
      <c r="E54" s="39">
        <v>10.055</v>
      </c>
      <c r="F54" s="35"/>
      <c r="G54" s="35">
        <v>209900</v>
      </c>
      <c r="H54" s="36" t="s">
        <v>64</v>
      </c>
      <c r="I54" s="40" t="s">
        <v>105</v>
      </c>
      <c r="J54" s="214"/>
      <c r="K54" s="216"/>
    </row>
    <row r="55" spans="1:11" s="217" customFormat="1" ht="15.75" customHeight="1">
      <c r="A55" s="36" t="s">
        <v>106</v>
      </c>
      <c r="B55" s="37" t="s">
        <v>44</v>
      </c>
      <c r="C55" s="41">
        <v>20</v>
      </c>
      <c r="D55" s="42">
        <v>0.09</v>
      </c>
      <c r="E55" s="43"/>
      <c r="F55" s="35" t="s">
        <v>69</v>
      </c>
      <c r="G55" s="35">
        <v>129900</v>
      </c>
      <c r="H55" s="36" t="s">
        <v>45</v>
      </c>
      <c r="I55" s="40" t="s">
        <v>107</v>
      </c>
      <c r="J55" s="214"/>
      <c r="K55" s="216"/>
    </row>
    <row r="56" spans="1:11" s="217" customFormat="1" ht="15.75" customHeight="1">
      <c r="A56" s="36" t="s">
        <v>108</v>
      </c>
      <c r="B56" s="37" t="s">
        <v>55</v>
      </c>
      <c r="C56" s="41" t="s">
        <v>109</v>
      </c>
      <c r="D56" s="42"/>
      <c r="E56" s="39">
        <v>0.27100000000000002</v>
      </c>
      <c r="F56" s="35"/>
      <c r="G56" s="35">
        <v>220900</v>
      </c>
      <c r="H56" s="36" t="s">
        <v>64</v>
      </c>
      <c r="I56" s="40" t="s">
        <v>110</v>
      </c>
      <c r="J56" s="214"/>
      <c r="K56" s="216"/>
    </row>
    <row r="57" spans="1:11" s="217" customFormat="1" ht="15.75" customHeight="1">
      <c r="A57" s="36" t="s">
        <v>111</v>
      </c>
      <c r="B57" s="37" t="s">
        <v>112</v>
      </c>
      <c r="C57" s="41">
        <v>20</v>
      </c>
      <c r="D57" s="42"/>
      <c r="E57" s="39">
        <v>2.1</v>
      </c>
      <c r="F57" s="35"/>
      <c r="G57" s="35">
        <v>229900</v>
      </c>
      <c r="H57" s="36" t="s">
        <v>49</v>
      </c>
      <c r="I57" s="40" t="s">
        <v>113</v>
      </c>
      <c r="J57" s="214"/>
      <c r="K57" s="216"/>
    </row>
    <row r="58" spans="1:11" s="217" customFormat="1" ht="15.75" customHeight="1">
      <c r="A58" s="36" t="s">
        <v>114</v>
      </c>
      <c r="B58" s="37" t="s">
        <v>55</v>
      </c>
      <c r="C58" s="41">
        <v>20</v>
      </c>
      <c r="D58" s="42"/>
      <c r="E58" s="39">
        <v>1.8340000000000001</v>
      </c>
      <c r="F58" s="35"/>
      <c r="G58" s="35">
        <v>279900</v>
      </c>
      <c r="H58" s="36" t="s">
        <v>64</v>
      </c>
      <c r="I58" s="40" t="s">
        <v>115</v>
      </c>
      <c r="J58" s="214"/>
      <c r="K58" s="216"/>
    </row>
    <row r="59" spans="1:11" s="217" customFormat="1" ht="15.75" customHeight="1">
      <c r="A59" s="36" t="s">
        <v>116</v>
      </c>
      <c r="B59" s="37" t="s">
        <v>55</v>
      </c>
      <c r="C59" s="41">
        <v>20</v>
      </c>
      <c r="D59" s="42"/>
      <c r="E59" s="39">
        <v>0.31900000000000001</v>
      </c>
      <c r="F59" s="35"/>
      <c r="G59" s="35">
        <v>199900</v>
      </c>
      <c r="H59" s="36" t="s">
        <v>64</v>
      </c>
      <c r="I59" s="40" t="s">
        <v>117</v>
      </c>
      <c r="J59" s="214"/>
      <c r="K59" s="216"/>
    </row>
    <row r="60" spans="1:11" s="217" customFormat="1" ht="15.75" customHeight="1">
      <c r="A60" s="36" t="s">
        <v>118</v>
      </c>
      <c r="B60" s="37" t="s">
        <v>44</v>
      </c>
      <c r="C60" s="41">
        <v>20</v>
      </c>
      <c r="D60" s="42"/>
      <c r="E60" s="39">
        <v>0.55000000000000004</v>
      </c>
      <c r="F60" s="35">
        <v>220900</v>
      </c>
      <c r="G60" s="35">
        <v>235900</v>
      </c>
      <c r="H60" s="36" t="s">
        <v>49</v>
      </c>
      <c r="I60" s="40" t="s">
        <v>119</v>
      </c>
      <c r="J60" s="215"/>
      <c r="K60" s="216"/>
    </row>
    <row r="61" spans="1:11" s="217" customFormat="1" ht="15.75" customHeight="1">
      <c r="A61" s="36" t="s">
        <v>118</v>
      </c>
      <c r="B61" s="37" t="s">
        <v>44</v>
      </c>
      <c r="C61" s="41" t="s">
        <v>120</v>
      </c>
      <c r="D61" s="42"/>
      <c r="E61" s="39">
        <v>0.2</v>
      </c>
      <c r="F61" s="35"/>
      <c r="G61" s="35">
        <v>279900</v>
      </c>
      <c r="H61" s="36" t="s">
        <v>49</v>
      </c>
      <c r="I61" s="40" t="s">
        <v>121</v>
      </c>
      <c r="J61" s="215"/>
      <c r="K61" s="216"/>
    </row>
    <row r="62" spans="1:11" s="217" customFormat="1" ht="15.75" customHeight="1">
      <c r="A62" s="36" t="s">
        <v>122</v>
      </c>
      <c r="B62" s="37" t="s">
        <v>44</v>
      </c>
      <c r="C62" s="41" t="s">
        <v>33</v>
      </c>
      <c r="D62" s="42"/>
      <c r="E62" s="39">
        <v>1.8</v>
      </c>
      <c r="F62" s="35">
        <v>240900</v>
      </c>
      <c r="G62" s="35">
        <v>249900</v>
      </c>
      <c r="H62" s="36" t="s">
        <v>49</v>
      </c>
      <c r="I62" s="40" t="s">
        <v>123</v>
      </c>
      <c r="J62" s="214"/>
      <c r="K62" s="216"/>
    </row>
    <row r="63" spans="1:11" s="217" customFormat="1" ht="15.75" customHeight="1">
      <c r="A63" s="36" t="s">
        <v>124</v>
      </c>
      <c r="B63" s="37" t="s">
        <v>44</v>
      </c>
      <c r="C63" s="41" t="s">
        <v>120</v>
      </c>
      <c r="D63" s="42"/>
      <c r="E63" s="39">
        <v>0.06</v>
      </c>
      <c r="F63" s="35"/>
      <c r="G63" s="35">
        <v>315900</v>
      </c>
      <c r="H63" s="36" t="s">
        <v>49</v>
      </c>
      <c r="I63" s="40" t="s">
        <v>125</v>
      </c>
      <c r="J63" s="214"/>
      <c r="K63" s="216"/>
    </row>
    <row r="64" spans="1:11" s="217" customFormat="1" ht="15.75" customHeight="1">
      <c r="A64" s="36" t="s">
        <v>126</v>
      </c>
      <c r="B64" s="37" t="s">
        <v>44</v>
      </c>
      <c r="C64" s="41">
        <v>20</v>
      </c>
      <c r="D64" s="42">
        <v>7.0000000000000001E-3</v>
      </c>
      <c r="E64" s="43"/>
      <c r="F64" s="35" t="s">
        <v>53</v>
      </c>
      <c r="G64" s="35">
        <v>99900</v>
      </c>
      <c r="H64" s="36" t="s">
        <v>45</v>
      </c>
      <c r="I64" s="40" t="s">
        <v>127</v>
      </c>
      <c r="J64" s="214"/>
      <c r="K64" s="216"/>
    </row>
    <row r="65" spans="1:11" s="209" customFormat="1" ht="15.75" customHeight="1">
      <c r="A65" s="36" t="s">
        <v>128</v>
      </c>
      <c r="B65" s="37" t="s">
        <v>129</v>
      </c>
      <c r="C65" s="55" t="s">
        <v>130</v>
      </c>
      <c r="D65" s="39">
        <v>0.26</v>
      </c>
      <c r="E65" s="39"/>
      <c r="F65" s="35"/>
      <c r="G65" s="35">
        <v>189900</v>
      </c>
      <c r="H65" s="36" t="s">
        <v>25</v>
      </c>
      <c r="I65" s="40" t="s">
        <v>131</v>
      </c>
      <c r="J65" s="215"/>
      <c r="K65" s="215"/>
    </row>
    <row r="66" spans="1:11" s="209" customFormat="1" ht="15.75" customHeight="1">
      <c r="A66" s="36" t="s">
        <v>132</v>
      </c>
      <c r="B66" s="37" t="s">
        <v>55</v>
      </c>
      <c r="C66" s="55">
        <v>20</v>
      </c>
      <c r="D66" s="39"/>
      <c r="E66" s="39">
        <v>0.186</v>
      </c>
      <c r="F66" s="35"/>
      <c r="G66" s="35">
        <v>249900</v>
      </c>
      <c r="H66" s="36" t="s">
        <v>64</v>
      </c>
      <c r="I66" s="40" t="s">
        <v>133</v>
      </c>
      <c r="J66" s="215"/>
      <c r="K66" s="215"/>
    </row>
    <row r="67" spans="1:11" s="209" customFormat="1" ht="15.75" customHeight="1">
      <c r="A67" s="36" t="s">
        <v>134</v>
      </c>
      <c r="B67" s="37" t="s">
        <v>55</v>
      </c>
      <c r="C67" s="55" t="s">
        <v>135</v>
      </c>
      <c r="D67" s="39"/>
      <c r="E67" s="39">
        <v>3.8810000000000002</v>
      </c>
      <c r="F67" s="35"/>
      <c r="G67" s="35">
        <v>299900</v>
      </c>
      <c r="H67" s="36" t="s">
        <v>64</v>
      </c>
      <c r="I67" s="40" t="s">
        <v>136</v>
      </c>
      <c r="J67" s="215"/>
      <c r="K67" s="215"/>
    </row>
    <row r="68" spans="1:11" s="217" customFormat="1" ht="15.75" customHeight="1">
      <c r="A68" s="36" t="s">
        <v>137</v>
      </c>
      <c r="B68" s="37" t="s">
        <v>44</v>
      </c>
      <c r="C68" s="41">
        <v>10</v>
      </c>
      <c r="D68" s="42">
        <v>5.0000000000000001E-3</v>
      </c>
      <c r="E68" s="43"/>
      <c r="F68" s="35" t="s">
        <v>53</v>
      </c>
      <c r="G68" s="35">
        <v>99900</v>
      </c>
      <c r="H68" s="36" t="s">
        <v>45</v>
      </c>
      <c r="I68" s="40" t="s">
        <v>138</v>
      </c>
      <c r="J68" s="214"/>
      <c r="K68" s="216"/>
    </row>
    <row r="69" spans="1:11" s="217" customFormat="1" ht="15.75" customHeight="1">
      <c r="A69" s="36" t="s">
        <v>139</v>
      </c>
      <c r="B69" s="37" t="s">
        <v>44</v>
      </c>
      <c r="C69" s="41">
        <v>20</v>
      </c>
      <c r="D69" s="42"/>
      <c r="E69" s="39">
        <v>7.92</v>
      </c>
      <c r="F69" s="35"/>
      <c r="G69" s="35">
        <v>229900</v>
      </c>
      <c r="H69" s="36" t="s">
        <v>49</v>
      </c>
      <c r="I69" s="40" t="s">
        <v>140</v>
      </c>
      <c r="J69" s="214"/>
      <c r="K69" s="216"/>
    </row>
    <row r="70" spans="1:11" s="217" customFormat="1" ht="15.75" customHeight="1">
      <c r="A70" s="36" t="s">
        <v>141</v>
      </c>
      <c r="B70" s="37" t="s">
        <v>44</v>
      </c>
      <c r="C70" s="41">
        <v>20</v>
      </c>
      <c r="D70" s="42">
        <v>0.22</v>
      </c>
      <c r="E70" s="39"/>
      <c r="F70" s="35"/>
      <c r="G70" s="35">
        <v>249900</v>
      </c>
      <c r="H70" s="36" t="s">
        <v>45</v>
      </c>
      <c r="I70" s="40" t="s">
        <v>142</v>
      </c>
      <c r="J70" s="214"/>
      <c r="K70" s="216"/>
    </row>
    <row r="71" spans="1:11" s="217" customFormat="1" ht="15.75" customHeight="1">
      <c r="A71" s="36" t="s">
        <v>141</v>
      </c>
      <c r="B71" s="37" t="s">
        <v>44</v>
      </c>
      <c r="C71" s="41" t="s">
        <v>120</v>
      </c>
      <c r="D71" s="42">
        <v>0.14000000000000001</v>
      </c>
      <c r="E71" s="39"/>
      <c r="F71" s="35"/>
      <c r="G71" s="35">
        <v>330900</v>
      </c>
      <c r="H71" s="36" t="s">
        <v>45</v>
      </c>
      <c r="I71" s="40" t="s">
        <v>143</v>
      </c>
      <c r="J71" s="214"/>
      <c r="K71" s="216"/>
    </row>
    <row r="72" spans="1:11" s="217" customFormat="1" ht="15.75" customHeight="1">
      <c r="A72" s="36" t="s">
        <v>144</v>
      </c>
      <c r="B72" s="37" t="s">
        <v>55</v>
      </c>
      <c r="C72" s="41">
        <v>20</v>
      </c>
      <c r="D72" s="42"/>
      <c r="E72" s="39">
        <v>1.32</v>
      </c>
      <c r="F72" s="35"/>
      <c r="G72" s="35">
        <v>229900</v>
      </c>
      <c r="H72" s="36" t="s">
        <v>49</v>
      </c>
      <c r="I72" s="40" t="s">
        <v>145</v>
      </c>
      <c r="J72" s="214"/>
      <c r="K72" s="216"/>
    </row>
    <row r="73" spans="1:11" s="209" customFormat="1" ht="15.75" customHeight="1">
      <c r="A73" s="36" t="s">
        <v>146</v>
      </c>
      <c r="B73" s="36" t="s">
        <v>55</v>
      </c>
      <c r="C73" s="41">
        <v>20</v>
      </c>
      <c r="D73" s="42"/>
      <c r="E73" s="39">
        <v>0.52</v>
      </c>
      <c r="F73" s="35"/>
      <c r="G73" s="35">
        <v>209900</v>
      </c>
      <c r="H73" s="36" t="s">
        <v>49</v>
      </c>
      <c r="I73" s="40" t="s">
        <v>147</v>
      </c>
      <c r="J73" s="214"/>
      <c r="K73" s="215"/>
    </row>
    <row r="74" spans="1:11" s="217" customFormat="1" ht="15.75" customHeight="1">
      <c r="A74" s="36" t="s">
        <v>148</v>
      </c>
      <c r="B74" s="37" t="s">
        <v>44</v>
      </c>
      <c r="C74" s="41">
        <v>20</v>
      </c>
      <c r="D74" s="42">
        <v>0.22</v>
      </c>
      <c r="E74" s="39"/>
      <c r="F74" s="35"/>
      <c r="G74" s="35">
        <v>209900</v>
      </c>
      <c r="H74" s="36" t="s">
        <v>45</v>
      </c>
      <c r="I74" s="40" t="s">
        <v>142</v>
      </c>
      <c r="J74" s="214"/>
      <c r="K74" s="216"/>
    </row>
    <row r="75" spans="1:11" s="217" customFormat="1" ht="15.75" customHeight="1">
      <c r="A75" s="36" t="s">
        <v>149</v>
      </c>
      <c r="B75" s="37" t="s">
        <v>55</v>
      </c>
      <c r="C75" s="41" t="s">
        <v>150</v>
      </c>
      <c r="D75" s="42"/>
      <c r="E75" s="39">
        <v>0.82500000000000007</v>
      </c>
      <c r="F75" s="35"/>
      <c r="G75" s="35">
        <v>319900</v>
      </c>
      <c r="H75" s="36" t="s">
        <v>64</v>
      </c>
      <c r="I75" s="40" t="s">
        <v>151</v>
      </c>
      <c r="J75" s="214"/>
      <c r="K75" s="216"/>
    </row>
    <row r="76" spans="1:11" s="217" customFormat="1" ht="15.75" customHeight="1">
      <c r="A76" s="36" t="s">
        <v>152</v>
      </c>
      <c r="B76" s="37" t="s">
        <v>55</v>
      </c>
      <c r="C76" s="41">
        <v>20</v>
      </c>
      <c r="D76" s="42"/>
      <c r="E76" s="39">
        <v>16.837</v>
      </c>
      <c r="F76" s="35"/>
      <c r="G76" s="35">
        <v>229900</v>
      </c>
      <c r="H76" s="36" t="s">
        <v>64</v>
      </c>
      <c r="I76" s="40" t="s">
        <v>153</v>
      </c>
      <c r="J76" s="214"/>
      <c r="K76" s="216"/>
    </row>
    <row r="77" spans="1:11" s="217" customFormat="1" ht="15.75" customHeight="1">
      <c r="A77" s="36" t="s">
        <v>154</v>
      </c>
      <c r="B77" s="37" t="s">
        <v>55</v>
      </c>
      <c r="C77" s="41" t="s">
        <v>33</v>
      </c>
      <c r="D77" s="42"/>
      <c r="E77" s="39">
        <v>0.86</v>
      </c>
      <c r="F77" s="35"/>
      <c r="G77" s="35">
        <v>239900</v>
      </c>
      <c r="H77" s="36" t="s">
        <v>49</v>
      </c>
      <c r="I77" s="40" t="s">
        <v>155</v>
      </c>
      <c r="J77" s="214"/>
      <c r="K77" s="216"/>
    </row>
    <row r="78" spans="1:11" s="217" customFormat="1" ht="15.75" customHeight="1">
      <c r="A78" s="36" t="s">
        <v>156</v>
      </c>
      <c r="B78" s="37" t="s">
        <v>44</v>
      </c>
      <c r="C78" s="41" t="s">
        <v>120</v>
      </c>
      <c r="D78" s="42">
        <v>0.23</v>
      </c>
      <c r="E78" s="39"/>
      <c r="F78" s="35"/>
      <c r="G78" s="35">
        <v>299900</v>
      </c>
      <c r="H78" s="36" t="s">
        <v>45</v>
      </c>
      <c r="I78" s="40" t="s">
        <v>143</v>
      </c>
      <c r="J78" s="214"/>
      <c r="K78" s="216"/>
    </row>
    <row r="79" spans="1:11" s="217" customFormat="1" ht="15.75" customHeight="1">
      <c r="A79" s="36" t="s">
        <v>154</v>
      </c>
      <c r="B79" s="37" t="s">
        <v>157</v>
      </c>
      <c r="C79" s="41" t="s">
        <v>120</v>
      </c>
      <c r="D79" s="42"/>
      <c r="E79" s="39">
        <v>0.24199999999999999</v>
      </c>
      <c r="F79" s="35"/>
      <c r="G79" s="35">
        <v>359900</v>
      </c>
      <c r="H79" s="36" t="s">
        <v>64</v>
      </c>
      <c r="I79" s="40" t="s">
        <v>158</v>
      </c>
      <c r="J79" s="214"/>
      <c r="K79" s="216"/>
    </row>
    <row r="80" spans="1:11" s="217" customFormat="1" ht="15.75" customHeight="1">
      <c r="A80" s="36" t="s">
        <v>159</v>
      </c>
      <c r="B80" s="37" t="s">
        <v>55</v>
      </c>
      <c r="C80" s="56">
        <v>35</v>
      </c>
      <c r="D80" s="42"/>
      <c r="E80" s="39">
        <v>2.617</v>
      </c>
      <c r="F80" s="35"/>
      <c r="G80" s="35">
        <v>259900</v>
      </c>
      <c r="H80" s="36" t="s">
        <v>64</v>
      </c>
      <c r="I80" s="40" t="s">
        <v>160</v>
      </c>
      <c r="J80" s="214"/>
      <c r="K80" s="216"/>
    </row>
    <row r="81" spans="1:11" s="217" customFormat="1" ht="15.75" customHeight="1">
      <c r="A81" s="36" t="s">
        <v>161</v>
      </c>
      <c r="B81" s="37" t="s">
        <v>55</v>
      </c>
      <c r="C81" s="41" t="s">
        <v>109</v>
      </c>
      <c r="D81" s="42"/>
      <c r="E81" s="39">
        <v>1.091</v>
      </c>
      <c r="F81" s="35"/>
      <c r="G81" s="35">
        <v>220900</v>
      </c>
      <c r="H81" s="36" t="s">
        <v>64</v>
      </c>
      <c r="I81" s="40" t="s">
        <v>162</v>
      </c>
      <c r="J81" s="214"/>
      <c r="K81" s="216"/>
    </row>
    <row r="82" spans="1:11" s="217" customFormat="1" ht="15.75" customHeight="1">
      <c r="A82" s="36" t="s">
        <v>163</v>
      </c>
      <c r="B82" s="37" t="s">
        <v>157</v>
      </c>
      <c r="C82" s="41" t="s">
        <v>120</v>
      </c>
      <c r="D82" s="42"/>
      <c r="E82" s="39">
        <v>1.738</v>
      </c>
      <c r="F82" s="35"/>
      <c r="G82" s="35">
        <v>449900</v>
      </c>
      <c r="H82" s="36" t="s">
        <v>64</v>
      </c>
      <c r="I82" s="57" t="s">
        <v>164</v>
      </c>
      <c r="J82" s="214"/>
      <c r="K82" s="216"/>
    </row>
    <row r="83" spans="1:11" s="217" customFormat="1" ht="15.75" customHeight="1">
      <c r="A83" s="36" t="s">
        <v>165</v>
      </c>
      <c r="B83" s="37" t="s">
        <v>44</v>
      </c>
      <c r="C83" s="41">
        <v>20</v>
      </c>
      <c r="D83" s="42">
        <v>2E-3</v>
      </c>
      <c r="E83" s="43"/>
      <c r="F83" s="35" t="s">
        <v>53</v>
      </c>
      <c r="G83" s="35">
        <v>99900</v>
      </c>
      <c r="H83" s="36" t="s">
        <v>45</v>
      </c>
      <c r="I83" s="40" t="s">
        <v>166</v>
      </c>
      <c r="J83" s="214"/>
      <c r="K83" s="216"/>
    </row>
    <row r="84" spans="1:11" s="209" customFormat="1" ht="15.75" customHeight="1">
      <c r="A84" s="36" t="s">
        <v>167</v>
      </c>
      <c r="B84" s="36" t="s">
        <v>168</v>
      </c>
      <c r="C84" s="41">
        <v>20</v>
      </c>
      <c r="D84" s="42">
        <v>0.01</v>
      </c>
      <c r="E84" s="39"/>
      <c r="F84" s="35"/>
      <c r="G84" s="35">
        <v>39900</v>
      </c>
      <c r="H84" s="36" t="s">
        <v>38</v>
      </c>
      <c r="I84" s="40" t="s">
        <v>169</v>
      </c>
      <c r="J84" s="214"/>
      <c r="K84" s="215"/>
    </row>
    <row r="85" spans="1:11" s="217" customFormat="1" ht="15.75" customHeight="1">
      <c r="A85" s="36" t="s">
        <v>167</v>
      </c>
      <c r="B85" s="37" t="s">
        <v>44</v>
      </c>
      <c r="C85" s="41" t="s">
        <v>52</v>
      </c>
      <c r="D85" s="42">
        <v>1.6E-2</v>
      </c>
      <c r="E85" s="43"/>
      <c r="F85" s="35" t="s">
        <v>170</v>
      </c>
      <c r="G85" s="35">
        <v>89900</v>
      </c>
      <c r="H85" s="36" t="s">
        <v>45</v>
      </c>
      <c r="I85" s="40" t="s">
        <v>171</v>
      </c>
      <c r="J85" s="214"/>
      <c r="K85" s="216"/>
    </row>
    <row r="86" spans="1:11" s="217" customFormat="1" ht="15.75" customHeight="1">
      <c r="A86" s="36" t="s">
        <v>172</v>
      </c>
      <c r="B86" s="37" t="s">
        <v>44</v>
      </c>
      <c r="C86" s="41" t="s">
        <v>33</v>
      </c>
      <c r="D86" s="42">
        <v>1.5590000000000002</v>
      </c>
      <c r="E86" s="62"/>
      <c r="F86" s="35"/>
      <c r="G86" s="35">
        <v>169900</v>
      </c>
      <c r="H86" s="36" t="s">
        <v>25</v>
      </c>
      <c r="I86" s="40" t="s">
        <v>173</v>
      </c>
      <c r="J86" s="215"/>
      <c r="K86" s="216"/>
    </row>
    <row r="87" spans="1:11" s="217" customFormat="1" ht="15.75" customHeight="1">
      <c r="A87" s="36" t="s">
        <v>174</v>
      </c>
      <c r="B87" s="37" t="s">
        <v>44</v>
      </c>
      <c r="C87" s="41">
        <v>20</v>
      </c>
      <c r="D87" s="42">
        <v>0.03</v>
      </c>
      <c r="E87" s="43"/>
      <c r="F87" s="35" t="s">
        <v>53</v>
      </c>
      <c r="G87" s="35">
        <v>99900</v>
      </c>
      <c r="H87" s="36" t="s">
        <v>45</v>
      </c>
      <c r="I87" s="40" t="s">
        <v>175</v>
      </c>
      <c r="J87" s="214"/>
      <c r="K87" s="216"/>
    </row>
    <row r="88" spans="1:11" s="209" customFormat="1" ht="15.75" customHeight="1">
      <c r="A88" s="36" t="s">
        <v>176</v>
      </c>
      <c r="B88" s="37" t="s">
        <v>129</v>
      </c>
      <c r="C88" s="55" t="s">
        <v>130</v>
      </c>
      <c r="D88" s="39">
        <v>0.55000000000000004</v>
      </c>
      <c r="E88" s="39"/>
      <c r="F88" s="35"/>
      <c r="G88" s="35">
        <v>189900</v>
      </c>
      <c r="H88" s="36" t="s">
        <v>25</v>
      </c>
      <c r="I88" s="40" t="s">
        <v>177</v>
      </c>
      <c r="J88" s="215"/>
      <c r="K88" s="215"/>
    </row>
    <row r="89" spans="1:11" s="217" customFormat="1" ht="15.75" customHeight="1">
      <c r="A89" s="36" t="s">
        <v>178</v>
      </c>
      <c r="B89" s="37" t="s">
        <v>44</v>
      </c>
      <c r="C89" s="41" t="s">
        <v>52</v>
      </c>
      <c r="D89" s="42">
        <v>5.0000000000000001E-3</v>
      </c>
      <c r="E89" s="43">
        <v>0.28000000000000003</v>
      </c>
      <c r="F89" s="35" t="s">
        <v>53</v>
      </c>
      <c r="G89" s="35">
        <v>99900</v>
      </c>
      <c r="H89" s="36" t="s">
        <v>45</v>
      </c>
      <c r="I89" s="40" t="s">
        <v>179</v>
      </c>
      <c r="J89" s="214"/>
      <c r="K89" s="216"/>
    </row>
    <row r="90" spans="1:11" s="217" customFormat="1" ht="15.75" customHeight="1">
      <c r="A90" s="36" t="s">
        <v>178</v>
      </c>
      <c r="B90" s="37" t="s">
        <v>44</v>
      </c>
      <c r="C90" s="41" t="s">
        <v>180</v>
      </c>
      <c r="D90" s="42">
        <v>0.222</v>
      </c>
      <c r="E90" s="39"/>
      <c r="F90" s="35" t="s">
        <v>69</v>
      </c>
      <c r="G90" s="35">
        <v>129900</v>
      </c>
      <c r="H90" s="36" t="s">
        <v>45</v>
      </c>
      <c r="I90" s="40" t="s">
        <v>181</v>
      </c>
      <c r="J90" s="219"/>
      <c r="K90" s="216"/>
    </row>
    <row r="91" spans="1:11" s="209" customFormat="1" ht="15.75" customHeight="1">
      <c r="A91" s="36" t="s">
        <v>182</v>
      </c>
      <c r="B91" s="37" t="s">
        <v>129</v>
      </c>
      <c r="C91" s="55" t="s">
        <v>130</v>
      </c>
      <c r="D91" s="39">
        <v>0.76500000000000001</v>
      </c>
      <c r="E91" s="39"/>
      <c r="F91" s="35"/>
      <c r="G91" s="35">
        <v>189900</v>
      </c>
      <c r="H91" s="36" t="s">
        <v>25</v>
      </c>
      <c r="I91" s="40" t="s">
        <v>183</v>
      </c>
      <c r="J91" s="215"/>
      <c r="K91" s="215"/>
    </row>
    <row r="92" spans="1:11" s="217" customFormat="1" ht="15.75" customHeight="1">
      <c r="A92" s="36" t="s">
        <v>184</v>
      </c>
      <c r="B92" s="37" t="s">
        <v>44</v>
      </c>
      <c r="C92" s="41">
        <v>20</v>
      </c>
      <c r="D92" s="42">
        <v>0.313</v>
      </c>
      <c r="E92" s="43"/>
      <c r="F92" s="35">
        <v>99900</v>
      </c>
      <c r="G92" s="35">
        <v>129900</v>
      </c>
      <c r="H92" s="36" t="s">
        <v>38</v>
      </c>
      <c r="I92" s="40" t="s">
        <v>185</v>
      </c>
      <c r="J92" s="214"/>
      <c r="K92" s="216"/>
    </row>
    <row r="93" spans="1:11" s="217" customFormat="1" ht="15.75" customHeight="1">
      <c r="A93" s="36" t="s">
        <v>184</v>
      </c>
      <c r="B93" s="37" t="s">
        <v>44</v>
      </c>
      <c r="C93" s="41" t="s">
        <v>33</v>
      </c>
      <c r="D93" s="42">
        <v>0.41400000000000003</v>
      </c>
      <c r="E93" s="39"/>
      <c r="F93" s="35" t="s">
        <v>69</v>
      </c>
      <c r="G93" s="35">
        <v>149900</v>
      </c>
      <c r="H93" s="36" t="s">
        <v>38</v>
      </c>
      <c r="I93" s="40" t="s">
        <v>186</v>
      </c>
      <c r="J93" s="214"/>
      <c r="K93" s="216"/>
    </row>
    <row r="94" spans="1:11" s="217" customFormat="1" ht="15.75" customHeight="1">
      <c r="A94" s="36" t="s">
        <v>187</v>
      </c>
      <c r="B94" s="37" t="s">
        <v>44</v>
      </c>
      <c r="C94" s="41">
        <v>20</v>
      </c>
      <c r="D94" s="42">
        <v>2E-3</v>
      </c>
      <c r="E94" s="43"/>
      <c r="F94" s="35" t="s">
        <v>53</v>
      </c>
      <c r="G94" s="35">
        <v>99900</v>
      </c>
      <c r="H94" s="36" t="s">
        <v>45</v>
      </c>
      <c r="I94" s="40" t="s">
        <v>188</v>
      </c>
      <c r="J94" s="214"/>
      <c r="K94" s="216"/>
    </row>
    <row r="95" spans="1:11" s="217" customFormat="1" ht="15.75" customHeight="1">
      <c r="A95" s="36" t="s">
        <v>189</v>
      </c>
      <c r="B95" s="37" t="s">
        <v>44</v>
      </c>
      <c r="C95" s="41" t="s">
        <v>52</v>
      </c>
      <c r="D95" s="42">
        <v>0.22</v>
      </c>
      <c r="E95" s="39"/>
      <c r="F95" s="35" t="s">
        <v>53</v>
      </c>
      <c r="G95" s="35">
        <v>99900</v>
      </c>
      <c r="H95" s="36" t="s">
        <v>45</v>
      </c>
      <c r="I95" s="40" t="s">
        <v>190</v>
      </c>
      <c r="J95" s="219"/>
      <c r="K95" s="216"/>
    </row>
    <row r="96" spans="1:11" s="217" customFormat="1" ht="15.75" customHeight="1">
      <c r="A96" s="36" t="s">
        <v>187</v>
      </c>
      <c r="B96" s="37" t="s">
        <v>55</v>
      </c>
      <c r="C96" s="41">
        <v>20</v>
      </c>
      <c r="D96" s="42"/>
      <c r="E96" s="39">
        <v>5.9580000000000002</v>
      </c>
      <c r="F96" s="35">
        <v>216900</v>
      </c>
      <c r="G96" s="35">
        <v>229900</v>
      </c>
      <c r="H96" s="36" t="s">
        <v>64</v>
      </c>
      <c r="I96" s="40" t="s">
        <v>191</v>
      </c>
      <c r="J96" s="219"/>
      <c r="K96" s="216"/>
    </row>
    <row r="97" spans="1:11" s="217" customFormat="1" ht="15.75" customHeight="1">
      <c r="A97" s="36" t="s">
        <v>192</v>
      </c>
      <c r="B97" s="37" t="s">
        <v>55</v>
      </c>
      <c r="C97" s="41">
        <v>20</v>
      </c>
      <c r="D97" s="42">
        <v>0.26500000000000001</v>
      </c>
      <c r="E97" s="43"/>
      <c r="F97" s="35"/>
      <c r="G97" s="35">
        <v>159900</v>
      </c>
      <c r="H97" s="36" t="s">
        <v>38</v>
      </c>
      <c r="I97" s="40" t="s">
        <v>193</v>
      </c>
      <c r="J97" s="219"/>
      <c r="K97" s="216"/>
    </row>
    <row r="98" spans="1:11" s="217" customFormat="1" ht="15.75" customHeight="1">
      <c r="A98" s="36" t="s">
        <v>194</v>
      </c>
      <c r="B98" s="37" t="s">
        <v>44</v>
      </c>
      <c r="C98" s="41" t="s">
        <v>195</v>
      </c>
      <c r="D98" s="42">
        <v>1.1599999999999999</v>
      </c>
      <c r="E98" s="39"/>
      <c r="F98" s="35"/>
      <c r="G98" s="35">
        <v>259900</v>
      </c>
      <c r="H98" s="36" t="s">
        <v>45</v>
      </c>
      <c r="I98" s="40" t="s">
        <v>196</v>
      </c>
      <c r="J98" s="214"/>
      <c r="K98" s="216"/>
    </row>
    <row r="99" spans="1:11" s="217" customFormat="1" ht="15.75" customHeight="1">
      <c r="A99" s="36" t="s">
        <v>194</v>
      </c>
      <c r="B99" s="37" t="s">
        <v>44</v>
      </c>
      <c r="C99" s="41" t="s">
        <v>120</v>
      </c>
      <c r="D99" s="42">
        <v>1.7000000000000002</v>
      </c>
      <c r="E99" s="39"/>
      <c r="F99" s="35"/>
      <c r="G99" s="35">
        <v>359900</v>
      </c>
      <c r="H99" s="36" t="s">
        <v>45</v>
      </c>
      <c r="I99" s="40" t="s">
        <v>196</v>
      </c>
      <c r="J99" s="214"/>
      <c r="K99" s="216"/>
    </row>
    <row r="100" spans="1:11" s="217" customFormat="1" ht="15.75" customHeight="1">
      <c r="A100" s="36" t="s">
        <v>197</v>
      </c>
      <c r="B100" s="37" t="s">
        <v>44</v>
      </c>
      <c r="C100" s="41" t="s">
        <v>195</v>
      </c>
      <c r="D100" s="42">
        <v>9.8800000000000008</v>
      </c>
      <c r="E100" s="39"/>
      <c r="F100" s="35">
        <v>229900</v>
      </c>
      <c r="G100" s="35">
        <v>259900</v>
      </c>
      <c r="H100" s="36" t="s">
        <v>45</v>
      </c>
      <c r="I100" s="40" t="s">
        <v>196</v>
      </c>
      <c r="J100" s="214"/>
      <c r="K100" s="216"/>
    </row>
    <row r="101" spans="1:11" s="217" customFormat="1" ht="15.75" customHeight="1">
      <c r="A101" s="36" t="s">
        <v>198</v>
      </c>
      <c r="B101" s="37" t="s">
        <v>44</v>
      </c>
      <c r="C101" s="41" t="s">
        <v>120</v>
      </c>
      <c r="D101" s="42">
        <v>0.25</v>
      </c>
      <c r="E101" s="39"/>
      <c r="F101" s="35"/>
      <c r="G101" s="35">
        <v>359900</v>
      </c>
      <c r="H101" s="36" t="s">
        <v>45</v>
      </c>
      <c r="I101" s="40" t="s">
        <v>196</v>
      </c>
      <c r="J101" s="214"/>
      <c r="K101" s="216"/>
    </row>
    <row r="102" spans="1:11" s="217" customFormat="1" ht="15.75" customHeight="1">
      <c r="A102" s="36" t="s">
        <v>199</v>
      </c>
      <c r="B102" s="37" t="s">
        <v>44</v>
      </c>
      <c r="C102" s="41">
        <v>20</v>
      </c>
      <c r="D102" s="42">
        <v>1.1000000000000001</v>
      </c>
      <c r="E102" s="39"/>
      <c r="F102" s="35"/>
      <c r="G102" s="35">
        <v>159900</v>
      </c>
      <c r="H102" s="36" t="s">
        <v>45</v>
      </c>
      <c r="I102" s="40" t="s">
        <v>142</v>
      </c>
      <c r="J102" s="214"/>
      <c r="K102" s="216"/>
    </row>
    <row r="103" spans="1:11" s="217" customFormat="1" ht="15.75" customHeight="1">
      <c r="A103" s="36" t="s">
        <v>200</v>
      </c>
      <c r="B103" s="37" t="s">
        <v>44</v>
      </c>
      <c r="C103" s="41">
        <v>20</v>
      </c>
      <c r="D103" s="42">
        <v>0.108</v>
      </c>
      <c r="E103" s="39"/>
      <c r="F103" s="35">
        <v>99900</v>
      </c>
      <c r="G103" s="35">
        <v>129900</v>
      </c>
      <c r="H103" s="36" t="s">
        <v>45</v>
      </c>
      <c r="I103" s="40" t="s">
        <v>201</v>
      </c>
      <c r="J103" s="214"/>
      <c r="K103" s="216"/>
    </row>
    <row r="104" spans="1:11" s="217" customFormat="1" ht="15.75" customHeight="1">
      <c r="A104" s="36" t="s">
        <v>202</v>
      </c>
      <c r="B104" s="37" t="s">
        <v>44</v>
      </c>
      <c r="C104" s="41">
        <v>10</v>
      </c>
      <c r="D104" s="42">
        <v>0.106</v>
      </c>
      <c r="E104" s="39"/>
      <c r="F104" s="35" t="s">
        <v>53</v>
      </c>
      <c r="G104" s="35">
        <v>99900</v>
      </c>
      <c r="H104" s="36" t="s">
        <v>45</v>
      </c>
      <c r="I104" s="40" t="s">
        <v>203</v>
      </c>
      <c r="J104" s="214"/>
      <c r="K104" s="216"/>
    </row>
    <row r="105" spans="1:11" s="217" customFormat="1" ht="15.75" customHeight="1">
      <c r="A105" s="36" t="s">
        <v>204</v>
      </c>
      <c r="B105" s="37" t="s">
        <v>44</v>
      </c>
      <c r="C105" s="41">
        <v>20</v>
      </c>
      <c r="D105" s="42">
        <v>1.2E-2</v>
      </c>
      <c r="E105" s="43"/>
      <c r="F105" s="35" t="s">
        <v>53</v>
      </c>
      <c r="G105" s="35">
        <v>99900</v>
      </c>
      <c r="H105" s="36" t="s">
        <v>45</v>
      </c>
      <c r="I105" s="40" t="s">
        <v>205</v>
      </c>
      <c r="J105" s="214"/>
      <c r="K105" s="216"/>
    </row>
    <row r="106" spans="1:11" s="217" customFormat="1" ht="15.75" customHeight="1">
      <c r="A106" s="36" t="s">
        <v>206</v>
      </c>
      <c r="B106" s="37" t="s">
        <v>44</v>
      </c>
      <c r="C106" s="41" t="s">
        <v>150</v>
      </c>
      <c r="D106" s="42">
        <v>1.2E-2</v>
      </c>
      <c r="E106" s="43"/>
      <c r="F106" s="35" t="s">
        <v>53</v>
      </c>
      <c r="G106" s="35">
        <v>99900</v>
      </c>
      <c r="H106" s="36" t="s">
        <v>45</v>
      </c>
      <c r="I106" s="40" t="s">
        <v>207</v>
      </c>
      <c r="J106" s="214"/>
      <c r="K106" s="216"/>
    </row>
    <row r="107" spans="1:11" s="209" customFormat="1" ht="15.75" customHeight="1">
      <c r="A107" s="36" t="s">
        <v>208</v>
      </c>
      <c r="B107" s="37" t="s">
        <v>44</v>
      </c>
      <c r="C107" s="41" t="s">
        <v>52</v>
      </c>
      <c r="D107" s="42">
        <v>0.01</v>
      </c>
      <c r="E107" s="42"/>
      <c r="F107" s="35"/>
      <c r="G107" s="35">
        <v>35900</v>
      </c>
      <c r="H107" s="36" t="s">
        <v>45</v>
      </c>
      <c r="I107" s="40" t="s">
        <v>209</v>
      </c>
      <c r="J107" s="219"/>
      <c r="K107" s="220"/>
    </row>
    <row r="108" spans="1:11" s="209" customFormat="1" ht="15.75" customHeight="1">
      <c r="A108" s="36" t="s">
        <v>210</v>
      </c>
      <c r="B108" s="36" t="s">
        <v>168</v>
      </c>
      <c r="C108" s="41">
        <v>20</v>
      </c>
      <c r="D108" s="42">
        <v>1.8000000000000002E-2</v>
      </c>
      <c r="E108" s="39"/>
      <c r="F108" s="35"/>
      <c r="G108" s="35">
        <v>49900</v>
      </c>
      <c r="H108" s="36" t="s">
        <v>38</v>
      </c>
      <c r="I108" s="40" t="s">
        <v>211</v>
      </c>
      <c r="J108" s="219"/>
      <c r="K108" s="215"/>
    </row>
    <row r="109" spans="1:11" s="209" customFormat="1" ht="15.75" customHeight="1">
      <c r="A109" s="36" t="s">
        <v>210</v>
      </c>
      <c r="B109" s="36" t="s">
        <v>212</v>
      </c>
      <c r="C109" s="41">
        <v>20</v>
      </c>
      <c r="D109" s="42"/>
      <c r="E109" s="39">
        <v>2.5499999999999998</v>
      </c>
      <c r="F109" s="35"/>
      <c r="G109" s="35">
        <v>169900</v>
      </c>
      <c r="H109" s="36" t="s">
        <v>49</v>
      </c>
      <c r="I109" s="40" t="s">
        <v>213</v>
      </c>
      <c r="J109" s="214"/>
      <c r="K109" s="215"/>
    </row>
    <row r="110" spans="1:11" s="209" customFormat="1" ht="15.75" customHeight="1">
      <c r="A110" s="36" t="s">
        <v>214</v>
      </c>
      <c r="B110" s="37" t="s">
        <v>129</v>
      </c>
      <c r="C110" s="55" t="s">
        <v>130</v>
      </c>
      <c r="D110" s="39">
        <v>2.2450000000000001</v>
      </c>
      <c r="E110" s="39"/>
      <c r="F110" s="35"/>
      <c r="G110" s="35">
        <v>189900</v>
      </c>
      <c r="H110" s="36" t="s">
        <v>25</v>
      </c>
      <c r="I110" s="40" t="s">
        <v>215</v>
      </c>
      <c r="J110" s="215"/>
      <c r="K110" s="215"/>
    </row>
    <row r="111" spans="1:11" s="217" customFormat="1" ht="15.75" customHeight="1">
      <c r="A111" s="36" t="s">
        <v>216</v>
      </c>
      <c r="B111" s="37" t="s">
        <v>44</v>
      </c>
      <c r="C111" s="41">
        <v>20</v>
      </c>
      <c r="D111" s="42">
        <v>3.0000000000000001E-3</v>
      </c>
      <c r="E111" s="43"/>
      <c r="F111" s="35" t="s">
        <v>53</v>
      </c>
      <c r="G111" s="35">
        <v>99900</v>
      </c>
      <c r="H111" s="36" t="s">
        <v>45</v>
      </c>
      <c r="I111" s="40" t="s">
        <v>217</v>
      </c>
      <c r="J111" s="214"/>
      <c r="K111" s="216"/>
    </row>
    <row r="112" spans="1:11" s="217" customFormat="1" ht="15.75" customHeight="1">
      <c r="A112" s="36" t="s">
        <v>216</v>
      </c>
      <c r="B112" s="37" t="s">
        <v>157</v>
      </c>
      <c r="C112" s="41">
        <v>20</v>
      </c>
      <c r="D112" s="42"/>
      <c r="E112" s="39">
        <v>21.84</v>
      </c>
      <c r="F112" s="35"/>
      <c r="G112" s="35">
        <v>169900</v>
      </c>
      <c r="H112" s="36" t="s">
        <v>49</v>
      </c>
      <c r="I112" s="40" t="s">
        <v>218</v>
      </c>
      <c r="J112" s="214"/>
      <c r="K112" s="216"/>
    </row>
    <row r="113" spans="1:256" s="217" customFormat="1" ht="15.75" customHeight="1">
      <c r="A113" s="36" t="s">
        <v>219</v>
      </c>
      <c r="B113" s="37" t="s">
        <v>44</v>
      </c>
      <c r="C113" s="41">
        <v>10</v>
      </c>
      <c r="D113" s="42">
        <v>4.1000000000000002E-2</v>
      </c>
      <c r="E113" s="39"/>
      <c r="F113" s="35" t="s">
        <v>53</v>
      </c>
      <c r="G113" s="35">
        <v>99900</v>
      </c>
      <c r="H113" s="36" t="s">
        <v>45</v>
      </c>
      <c r="I113" s="40" t="s">
        <v>220</v>
      </c>
      <c r="J113" s="214"/>
      <c r="K113" s="216"/>
    </row>
    <row r="114" spans="1:256" s="217" customFormat="1" ht="15.75" customHeight="1">
      <c r="A114" s="36" t="s">
        <v>221</v>
      </c>
      <c r="B114" s="37" t="s">
        <v>44</v>
      </c>
      <c r="C114" s="41" t="s">
        <v>52</v>
      </c>
      <c r="D114" s="47">
        <v>2E-3</v>
      </c>
      <c r="E114" s="47"/>
      <c r="F114" s="35" t="s">
        <v>53</v>
      </c>
      <c r="G114" s="35">
        <v>99900</v>
      </c>
      <c r="H114" s="36" t="s">
        <v>45</v>
      </c>
      <c r="I114" s="40" t="s">
        <v>222</v>
      </c>
      <c r="J114" s="214"/>
      <c r="K114" s="216"/>
    </row>
    <row r="115" spans="1:256" s="217" customFormat="1" ht="15.75" customHeight="1">
      <c r="A115" s="36" t="s">
        <v>223</v>
      </c>
      <c r="B115" s="37" t="s">
        <v>44</v>
      </c>
      <c r="C115" s="41" t="s">
        <v>180</v>
      </c>
      <c r="D115" s="42">
        <v>0.15</v>
      </c>
      <c r="E115" s="39"/>
      <c r="F115" s="35" t="s">
        <v>53</v>
      </c>
      <c r="G115" s="35">
        <v>99900</v>
      </c>
      <c r="H115" s="36" t="s">
        <v>45</v>
      </c>
      <c r="I115" s="40" t="s">
        <v>224</v>
      </c>
      <c r="J115" s="214"/>
      <c r="K115" s="216"/>
    </row>
    <row r="116" spans="1:256" s="217" customFormat="1" ht="15.75" customHeight="1">
      <c r="A116" s="36" t="s">
        <v>225</v>
      </c>
      <c r="B116" s="37" t="s">
        <v>44</v>
      </c>
      <c r="C116" s="41" t="s">
        <v>180</v>
      </c>
      <c r="D116" s="42">
        <v>0.76800000000000002</v>
      </c>
      <c r="E116" s="39"/>
      <c r="F116" s="35" t="s">
        <v>226</v>
      </c>
      <c r="G116" s="35">
        <v>189900</v>
      </c>
      <c r="H116" s="36" t="s">
        <v>45</v>
      </c>
      <c r="I116" s="40" t="s">
        <v>227</v>
      </c>
      <c r="J116" s="214"/>
      <c r="K116" s="216"/>
    </row>
    <row r="117" spans="1:256" s="217" customFormat="1" ht="15.75" customHeight="1">
      <c r="A117" s="36" t="s">
        <v>228</v>
      </c>
      <c r="B117" s="37" t="s">
        <v>129</v>
      </c>
      <c r="C117" s="41">
        <v>20</v>
      </c>
      <c r="D117" s="42"/>
      <c r="E117" s="42">
        <v>2.0299999999999998</v>
      </c>
      <c r="F117" s="35">
        <v>166900</v>
      </c>
      <c r="G117" s="35">
        <v>169900</v>
      </c>
      <c r="H117" s="36" t="s">
        <v>49</v>
      </c>
      <c r="I117" s="40" t="s">
        <v>229</v>
      </c>
      <c r="J117" s="215"/>
      <c r="K117" s="216"/>
    </row>
    <row r="118" spans="1:256" s="217" customFormat="1" ht="15.75" customHeight="1">
      <c r="A118" s="36" t="s">
        <v>230</v>
      </c>
      <c r="B118" s="37" t="s">
        <v>129</v>
      </c>
      <c r="C118" s="41" t="s">
        <v>33</v>
      </c>
      <c r="D118" s="42"/>
      <c r="E118" s="42">
        <v>0.28999999999999998</v>
      </c>
      <c r="F118" s="35"/>
      <c r="G118" s="35">
        <v>174900</v>
      </c>
      <c r="H118" s="36" t="s">
        <v>49</v>
      </c>
      <c r="I118" s="40" t="s">
        <v>231</v>
      </c>
      <c r="J118" s="215"/>
      <c r="K118" s="216"/>
    </row>
    <row r="119" spans="1:256" s="217" customFormat="1" ht="15.75" customHeight="1">
      <c r="A119" s="36" t="s">
        <v>230</v>
      </c>
      <c r="B119" s="37" t="s">
        <v>44</v>
      </c>
      <c r="C119" s="41" t="s">
        <v>232</v>
      </c>
      <c r="D119" s="42">
        <v>0.82800000000000007</v>
      </c>
      <c r="E119" s="42"/>
      <c r="F119" s="35"/>
      <c r="G119" s="35">
        <v>179900</v>
      </c>
      <c r="H119" s="36" t="s">
        <v>25</v>
      </c>
      <c r="I119" s="40" t="s">
        <v>233</v>
      </c>
      <c r="J119" s="215"/>
      <c r="K119" s="216"/>
    </row>
    <row r="120" spans="1:256" s="209" customFormat="1" ht="15.75" customHeight="1">
      <c r="A120" s="36" t="s">
        <v>234</v>
      </c>
      <c r="B120" s="37" t="s">
        <v>129</v>
      </c>
      <c r="C120" s="55" t="s">
        <v>130</v>
      </c>
      <c r="D120" s="39">
        <v>0.94500000000000006</v>
      </c>
      <c r="E120" s="39"/>
      <c r="F120" s="35"/>
      <c r="G120" s="35">
        <v>189900</v>
      </c>
      <c r="H120" s="36" t="s">
        <v>25</v>
      </c>
      <c r="I120" s="40" t="s">
        <v>235</v>
      </c>
      <c r="J120" s="215"/>
      <c r="K120" s="215"/>
    </row>
    <row r="121" spans="1:256" s="209" customFormat="1" ht="15.75" customHeight="1">
      <c r="A121" s="36" t="s">
        <v>236</v>
      </c>
      <c r="B121" s="37" t="s">
        <v>129</v>
      </c>
      <c r="C121" s="55" t="s">
        <v>130</v>
      </c>
      <c r="D121" s="39">
        <v>0.47</v>
      </c>
      <c r="E121" s="39"/>
      <c r="F121" s="35"/>
      <c r="G121" s="35">
        <v>189900</v>
      </c>
      <c r="H121" s="36" t="s">
        <v>25</v>
      </c>
      <c r="I121" s="40" t="s">
        <v>237</v>
      </c>
      <c r="J121" s="215"/>
      <c r="K121" s="215"/>
    </row>
    <row r="122" spans="1:256" s="227" customFormat="1" ht="15.75" customHeight="1">
      <c r="A122" s="36" t="s">
        <v>238</v>
      </c>
      <c r="B122" s="37" t="s">
        <v>129</v>
      </c>
      <c r="C122" s="41" t="s">
        <v>239</v>
      </c>
      <c r="D122" s="42">
        <v>0.20200000000000001</v>
      </c>
      <c r="E122" s="63"/>
      <c r="F122" s="35" t="s">
        <v>240</v>
      </c>
      <c r="G122" s="35">
        <v>169900</v>
      </c>
      <c r="H122" s="36" t="s">
        <v>25</v>
      </c>
      <c r="I122" s="40" t="s">
        <v>241</v>
      </c>
      <c r="J122" s="213"/>
      <c r="K122" s="221"/>
      <c r="L122" s="222"/>
      <c r="M122" s="223"/>
      <c r="N122" s="224"/>
      <c r="O122" s="225"/>
      <c r="P122" s="226"/>
      <c r="R122" s="228"/>
      <c r="T122" s="221"/>
      <c r="U122" s="222"/>
      <c r="V122" s="223"/>
      <c r="W122" s="224"/>
      <c r="X122" s="225"/>
      <c r="Y122" s="226"/>
      <c r="AA122" s="228"/>
      <c r="AC122" s="221"/>
      <c r="AD122" s="222"/>
      <c r="AE122" s="223"/>
      <c r="AF122" s="224"/>
      <c r="AG122" s="225"/>
      <c r="AH122" s="226"/>
      <c r="AJ122" s="228"/>
      <c r="AL122" s="221"/>
      <c r="AM122" s="222"/>
      <c r="AN122" s="223"/>
      <c r="AO122" s="224"/>
      <c r="AP122" s="225"/>
      <c r="AQ122" s="226"/>
      <c r="AS122" s="228"/>
      <c r="AU122" s="221"/>
      <c r="AV122" s="222"/>
      <c r="AW122" s="223"/>
      <c r="AX122" s="224"/>
      <c r="AY122" s="225"/>
      <c r="AZ122" s="226"/>
      <c r="BB122" s="228"/>
      <c r="BD122" s="221"/>
      <c r="BE122" s="222"/>
      <c r="BF122" s="223"/>
      <c r="BG122" s="224"/>
      <c r="BH122" s="225"/>
      <c r="BI122" s="226"/>
      <c r="BK122" s="228"/>
      <c r="BM122" s="221"/>
      <c r="BN122" s="222"/>
      <c r="BO122" s="223"/>
      <c r="BP122" s="224"/>
      <c r="BQ122" s="225"/>
      <c r="BR122" s="226"/>
      <c r="BT122" s="228"/>
      <c r="BV122" s="221"/>
      <c r="BW122" s="222"/>
      <c r="BX122" s="223"/>
      <c r="BY122" s="224"/>
      <c r="BZ122" s="225"/>
      <c r="CA122" s="226"/>
      <c r="CC122" s="228"/>
      <c r="CE122" s="221"/>
      <c r="CF122" s="222"/>
      <c r="CG122" s="223"/>
      <c r="CH122" s="224"/>
      <c r="CI122" s="225"/>
      <c r="CJ122" s="226"/>
      <c r="CL122" s="228"/>
      <c r="CN122" s="221"/>
      <c r="CO122" s="222"/>
      <c r="CP122" s="223"/>
      <c r="CQ122" s="224"/>
      <c r="CR122" s="225"/>
      <c r="CS122" s="226"/>
      <c r="CU122" s="228"/>
      <c r="CW122" s="221"/>
      <c r="CX122" s="222"/>
      <c r="CY122" s="223"/>
      <c r="CZ122" s="224"/>
      <c r="DA122" s="225"/>
      <c r="DB122" s="226"/>
      <c r="DD122" s="228"/>
      <c r="DF122" s="221"/>
      <c r="DG122" s="222"/>
      <c r="DH122" s="223"/>
      <c r="DI122" s="224"/>
      <c r="DJ122" s="225"/>
      <c r="DK122" s="226"/>
      <c r="DM122" s="228"/>
      <c r="DO122" s="221"/>
      <c r="DP122" s="222"/>
      <c r="DQ122" s="223"/>
      <c r="DR122" s="224"/>
      <c r="DS122" s="225"/>
      <c r="DT122" s="226"/>
      <c r="DV122" s="228"/>
      <c r="DX122" s="221"/>
      <c r="DY122" s="222"/>
      <c r="DZ122" s="223"/>
      <c r="EA122" s="224"/>
      <c r="EB122" s="225"/>
      <c r="EC122" s="226"/>
      <c r="EE122" s="228"/>
      <c r="EG122" s="221"/>
      <c r="EH122" s="222"/>
      <c r="EI122" s="223"/>
      <c r="EJ122" s="224"/>
      <c r="EK122" s="225"/>
      <c r="EL122" s="226"/>
      <c r="EN122" s="228"/>
      <c r="EP122" s="221"/>
      <c r="EQ122" s="222"/>
      <c r="ER122" s="223"/>
      <c r="ES122" s="224"/>
      <c r="ET122" s="225"/>
      <c r="EU122" s="226"/>
      <c r="EW122" s="228"/>
      <c r="EY122" s="221"/>
      <c r="EZ122" s="222"/>
      <c r="FA122" s="223"/>
      <c r="FB122" s="224"/>
      <c r="FC122" s="225"/>
      <c r="FD122" s="226"/>
      <c r="FF122" s="228"/>
      <c r="FH122" s="221"/>
      <c r="FI122" s="222"/>
      <c r="FJ122" s="223"/>
      <c r="FK122" s="224"/>
      <c r="FL122" s="225"/>
      <c r="FM122" s="226"/>
      <c r="FO122" s="228"/>
      <c r="FQ122" s="221"/>
      <c r="FR122" s="222"/>
      <c r="FS122" s="223"/>
      <c r="FT122" s="224"/>
      <c r="FU122" s="225"/>
      <c r="FV122" s="226"/>
      <c r="FX122" s="228"/>
      <c r="FZ122" s="221"/>
      <c r="GA122" s="222"/>
      <c r="GB122" s="223"/>
      <c r="GC122" s="224"/>
      <c r="GD122" s="225"/>
      <c r="GE122" s="226"/>
      <c r="GG122" s="228"/>
      <c r="GI122" s="221"/>
      <c r="GJ122" s="222"/>
      <c r="GK122" s="223"/>
      <c r="GL122" s="224"/>
      <c r="GM122" s="225"/>
      <c r="GN122" s="226"/>
      <c r="GP122" s="228"/>
      <c r="GR122" s="221"/>
      <c r="GS122" s="222"/>
      <c r="GT122" s="223"/>
      <c r="GU122" s="224"/>
      <c r="GV122" s="225"/>
      <c r="GW122" s="226"/>
      <c r="GY122" s="228"/>
      <c r="HA122" s="221"/>
      <c r="HB122" s="222"/>
      <c r="HC122" s="223"/>
      <c r="HD122" s="224"/>
      <c r="HE122" s="225"/>
      <c r="HF122" s="226"/>
      <c r="HH122" s="228"/>
      <c r="HJ122" s="221"/>
      <c r="HK122" s="222"/>
      <c r="HL122" s="223"/>
      <c r="HM122" s="224"/>
      <c r="HN122" s="225"/>
      <c r="HO122" s="226"/>
      <c r="HQ122" s="228"/>
      <c r="HS122" s="221"/>
      <c r="HT122" s="222"/>
      <c r="HU122" s="223"/>
      <c r="HV122" s="224"/>
      <c r="HW122" s="225"/>
      <c r="HX122" s="226"/>
      <c r="HZ122" s="228"/>
      <c r="IB122" s="221"/>
      <c r="IC122" s="222"/>
      <c r="ID122" s="223"/>
      <c r="IE122" s="224"/>
      <c r="IF122" s="225"/>
      <c r="IG122" s="226"/>
      <c r="II122" s="228"/>
      <c r="IK122" s="221"/>
      <c r="IL122" s="222"/>
      <c r="IM122" s="223"/>
      <c r="IN122" s="224"/>
      <c r="IO122" s="225"/>
      <c r="IP122" s="226"/>
      <c r="IR122" s="228"/>
      <c r="IT122" s="221"/>
      <c r="IU122" s="222"/>
      <c r="IV122" s="223"/>
    </row>
    <row r="123" spans="1:256" s="217" customFormat="1" ht="15.75" customHeight="1">
      <c r="A123" s="36" t="s">
        <v>242</v>
      </c>
      <c r="B123" s="37" t="s">
        <v>129</v>
      </c>
      <c r="C123" s="41">
        <v>20</v>
      </c>
      <c r="D123" s="42">
        <v>0.01</v>
      </c>
      <c r="E123" s="64"/>
      <c r="F123" s="35" t="s">
        <v>53</v>
      </c>
      <c r="G123" s="35">
        <v>89900</v>
      </c>
      <c r="H123" s="36" t="s">
        <v>45</v>
      </c>
      <c r="I123" s="40" t="s">
        <v>243</v>
      </c>
      <c r="J123" s="214"/>
      <c r="K123" s="216"/>
    </row>
    <row r="124" spans="1:256" s="217" customFormat="1" ht="15.75" customHeight="1">
      <c r="A124" s="36" t="s">
        <v>244</v>
      </c>
      <c r="B124" s="37" t="s">
        <v>157</v>
      </c>
      <c r="C124" s="41" t="s">
        <v>33</v>
      </c>
      <c r="D124" s="42">
        <v>9.0000000000000011E-3</v>
      </c>
      <c r="E124" s="43"/>
      <c r="F124" s="35" t="s">
        <v>245</v>
      </c>
      <c r="G124" s="35">
        <v>99900</v>
      </c>
      <c r="H124" s="36" t="s">
        <v>45</v>
      </c>
      <c r="I124" s="40" t="s">
        <v>246</v>
      </c>
      <c r="J124" s="214"/>
      <c r="K124" s="216"/>
    </row>
    <row r="125" spans="1:256" s="209" customFormat="1" ht="15.75" customHeight="1">
      <c r="A125" s="36" t="s">
        <v>244</v>
      </c>
      <c r="B125" s="37" t="s">
        <v>129</v>
      </c>
      <c r="C125" s="41">
        <v>10</v>
      </c>
      <c r="D125" s="42">
        <v>0.71099999999999997</v>
      </c>
      <c r="E125" s="42"/>
      <c r="F125" s="35"/>
      <c r="G125" s="35">
        <v>155900</v>
      </c>
      <c r="H125" s="36" t="s">
        <v>38</v>
      </c>
      <c r="I125" s="40" t="s">
        <v>247</v>
      </c>
      <c r="J125" s="229"/>
      <c r="K125" s="215"/>
    </row>
    <row r="126" spans="1:256" s="217" customFormat="1" ht="15.75" customHeight="1">
      <c r="A126" s="36" t="s">
        <v>248</v>
      </c>
      <c r="B126" s="37" t="s">
        <v>44</v>
      </c>
      <c r="C126" s="41">
        <v>20</v>
      </c>
      <c r="D126" s="42">
        <v>15.8</v>
      </c>
      <c r="E126" s="39"/>
      <c r="F126" s="35"/>
      <c r="G126" s="35">
        <v>229900</v>
      </c>
      <c r="H126" s="36" t="s">
        <v>45</v>
      </c>
      <c r="I126" s="40" t="s">
        <v>249</v>
      </c>
      <c r="J126" s="214"/>
      <c r="K126" s="216"/>
    </row>
    <row r="127" spans="1:256" s="217" customFormat="1" ht="15.75" customHeight="1">
      <c r="A127" s="36" t="s">
        <v>248</v>
      </c>
      <c r="B127" s="37" t="s">
        <v>44</v>
      </c>
      <c r="C127" s="41" t="s">
        <v>120</v>
      </c>
      <c r="D127" s="42">
        <v>44</v>
      </c>
      <c r="E127" s="39"/>
      <c r="F127" s="35"/>
      <c r="G127" s="35">
        <v>299900</v>
      </c>
      <c r="H127" s="36" t="s">
        <v>45</v>
      </c>
      <c r="I127" s="40" t="s">
        <v>196</v>
      </c>
      <c r="J127" s="214"/>
      <c r="K127" s="216"/>
    </row>
    <row r="128" spans="1:256" s="209" customFormat="1" ht="15.75" customHeight="1">
      <c r="A128" s="36" t="s">
        <v>250</v>
      </c>
      <c r="B128" s="37" t="s">
        <v>129</v>
      </c>
      <c r="C128" s="41" t="s">
        <v>120</v>
      </c>
      <c r="D128" s="42">
        <v>0.45600000000000002</v>
      </c>
      <c r="E128" s="63"/>
      <c r="F128" s="35"/>
      <c r="G128" s="35">
        <v>199900</v>
      </c>
      <c r="H128" s="36" t="s">
        <v>38</v>
      </c>
      <c r="I128" s="40" t="s">
        <v>1663</v>
      </c>
      <c r="J128" s="218"/>
      <c r="K128" s="215"/>
    </row>
    <row r="129" spans="1:256" s="209" customFormat="1" ht="15.75" customHeight="1">
      <c r="A129" s="36" t="s">
        <v>251</v>
      </c>
      <c r="B129" s="37" t="s">
        <v>129</v>
      </c>
      <c r="C129" s="55" t="s">
        <v>130</v>
      </c>
      <c r="D129" s="39"/>
      <c r="E129" s="39">
        <v>0.215</v>
      </c>
      <c r="F129" s="35"/>
      <c r="G129" s="35">
        <v>189900</v>
      </c>
      <c r="H129" s="36" t="s">
        <v>64</v>
      </c>
      <c r="I129" s="40" t="s">
        <v>252</v>
      </c>
      <c r="J129" s="215"/>
      <c r="K129" s="215"/>
    </row>
    <row r="130" spans="1:256" s="209" customFormat="1" ht="15.75" customHeight="1">
      <c r="A130" s="36" t="s">
        <v>253</v>
      </c>
      <c r="B130" s="37" t="s">
        <v>212</v>
      </c>
      <c r="C130" s="55">
        <v>20</v>
      </c>
      <c r="D130" s="39"/>
      <c r="E130" s="39">
        <v>2.37</v>
      </c>
      <c r="F130" s="35"/>
      <c r="G130" s="35">
        <v>169900</v>
      </c>
      <c r="H130" s="36" t="s">
        <v>49</v>
      </c>
      <c r="I130" s="40" t="s">
        <v>56</v>
      </c>
      <c r="J130" s="215"/>
      <c r="K130" s="215"/>
    </row>
    <row r="131" spans="1:256" s="209" customFormat="1" ht="15.75" customHeight="1">
      <c r="A131" s="36" t="s">
        <v>254</v>
      </c>
      <c r="B131" s="37" t="s">
        <v>157</v>
      </c>
      <c r="C131" s="55">
        <v>20</v>
      </c>
      <c r="D131" s="42">
        <v>0.193</v>
      </c>
      <c r="E131" s="42"/>
      <c r="F131" s="35"/>
      <c r="G131" s="35">
        <v>159900</v>
      </c>
      <c r="H131" s="36" t="s">
        <v>25</v>
      </c>
      <c r="I131" s="40" t="s">
        <v>255</v>
      </c>
      <c r="J131" s="214"/>
      <c r="K131" s="215"/>
    </row>
    <row r="132" spans="1:256" s="227" customFormat="1" ht="15.75" customHeight="1">
      <c r="A132" s="36" t="s">
        <v>256</v>
      </c>
      <c r="B132" s="37" t="s">
        <v>129</v>
      </c>
      <c r="C132" s="41">
        <v>10</v>
      </c>
      <c r="D132" s="42">
        <v>0.34900000000000003</v>
      </c>
      <c r="E132" s="63"/>
      <c r="F132" s="35"/>
      <c r="G132" s="35">
        <v>149900</v>
      </c>
      <c r="H132" s="36" t="s">
        <v>38</v>
      </c>
      <c r="I132" s="40" t="s">
        <v>257</v>
      </c>
      <c r="J132" s="230"/>
      <c r="K132" s="221"/>
      <c r="L132" s="222"/>
      <c r="M132" s="223"/>
      <c r="N132" s="224"/>
      <c r="O132" s="225"/>
      <c r="P132" s="226"/>
      <c r="R132" s="228"/>
      <c r="T132" s="221"/>
      <c r="U132" s="222"/>
      <c r="V132" s="223"/>
      <c r="W132" s="224"/>
      <c r="X132" s="225"/>
      <c r="Y132" s="226"/>
      <c r="AA132" s="228"/>
      <c r="AC132" s="221"/>
      <c r="AD132" s="222"/>
      <c r="AE132" s="223"/>
      <c r="AF132" s="224"/>
      <c r="AG132" s="225"/>
      <c r="AH132" s="226"/>
      <c r="AJ132" s="228"/>
      <c r="AL132" s="221"/>
      <c r="AM132" s="222"/>
      <c r="AN132" s="223"/>
      <c r="AO132" s="224"/>
      <c r="AP132" s="225"/>
      <c r="AQ132" s="226"/>
      <c r="AS132" s="228"/>
      <c r="AU132" s="221"/>
      <c r="AV132" s="222"/>
      <c r="AW132" s="223"/>
      <c r="AX132" s="224"/>
      <c r="AY132" s="225"/>
      <c r="AZ132" s="226"/>
      <c r="BB132" s="228"/>
      <c r="BD132" s="221"/>
      <c r="BE132" s="222"/>
      <c r="BF132" s="223"/>
      <c r="BG132" s="224"/>
      <c r="BH132" s="225"/>
      <c r="BI132" s="226"/>
      <c r="BK132" s="228"/>
      <c r="BM132" s="221"/>
      <c r="BN132" s="222"/>
      <c r="BO132" s="223"/>
      <c r="BP132" s="224"/>
      <c r="BQ132" s="225"/>
      <c r="BR132" s="226"/>
      <c r="BT132" s="228"/>
      <c r="BV132" s="221"/>
      <c r="BW132" s="222"/>
      <c r="BX132" s="223"/>
      <c r="BY132" s="224"/>
      <c r="BZ132" s="225"/>
      <c r="CA132" s="226"/>
      <c r="CC132" s="228"/>
      <c r="CE132" s="221"/>
      <c r="CF132" s="222"/>
      <c r="CG132" s="223"/>
      <c r="CH132" s="224"/>
      <c r="CI132" s="225"/>
      <c r="CJ132" s="226"/>
      <c r="CL132" s="228"/>
      <c r="CN132" s="221"/>
      <c r="CO132" s="222"/>
      <c r="CP132" s="223"/>
      <c r="CQ132" s="224"/>
      <c r="CR132" s="225"/>
      <c r="CS132" s="226"/>
      <c r="CU132" s="228"/>
      <c r="CW132" s="221"/>
      <c r="CX132" s="222"/>
      <c r="CY132" s="223"/>
      <c r="CZ132" s="224"/>
      <c r="DA132" s="225"/>
      <c r="DB132" s="226"/>
      <c r="DD132" s="228"/>
      <c r="DF132" s="221"/>
      <c r="DG132" s="222"/>
      <c r="DH132" s="223"/>
      <c r="DI132" s="224"/>
      <c r="DJ132" s="225"/>
      <c r="DK132" s="226"/>
      <c r="DM132" s="228"/>
      <c r="DO132" s="221"/>
      <c r="DP132" s="222"/>
      <c r="DQ132" s="223"/>
      <c r="DR132" s="224"/>
      <c r="DS132" s="225"/>
      <c r="DT132" s="226"/>
      <c r="DV132" s="228"/>
      <c r="DX132" s="221"/>
      <c r="DY132" s="222"/>
      <c r="DZ132" s="223"/>
      <c r="EA132" s="224"/>
      <c r="EB132" s="225"/>
      <c r="EC132" s="226"/>
      <c r="EE132" s="228"/>
      <c r="EG132" s="221"/>
      <c r="EH132" s="222"/>
      <c r="EI132" s="223"/>
      <c r="EJ132" s="224"/>
      <c r="EK132" s="225"/>
      <c r="EL132" s="226"/>
      <c r="EN132" s="228"/>
      <c r="EP132" s="221"/>
      <c r="EQ132" s="222"/>
      <c r="ER132" s="223"/>
      <c r="ES132" s="224"/>
      <c r="ET132" s="225"/>
      <c r="EU132" s="226"/>
      <c r="EW132" s="228"/>
      <c r="EY132" s="221"/>
      <c r="EZ132" s="222"/>
      <c r="FA132" s="223"/>
      <c r="FB132" s="224"/>
      <c r="FC132" s="225"/>
      <c r="FD132" s="226"/>
      <c r="FF132" s="228"/>
      <c r="FH132" s="221"/>
      <c r="FI132" s="222"/>
      <c r="FJ132" s="223"/>
      <c r="FK132" s="224"/>
      <c r="FL132" s="225"/>
      <c r="FM132" s="226"/>
      <c r="FO132" s="228"/>
      <c r="FQ132" s="221"/>
      <c r="FR132" s="222"/>
      <c r="FS132" s="223"/>
      <c r="FT132" s="224"/>
      <c r="FU132" s="225"/>
      <c r="FV132" s="226"/>
      <c r="FX132" s="228"/>
      <c r="FZ132" s="221"/>
      <c r="GA132" s="222"/>
      <c r="GB132" s="223"/>
      <c r="GC132" s="224"/>
      <c r="GD132" s="225"/>
      <c r="GE132" s="226"/>
      <c r="GG132" s="228"/>
      <c r="GI132" s="221"/>
      <c r="GJ132" s="222"/>
      <c r="GK132" s="223"/>
      <c r="GL132" s="224"/>
      <c r="GM132" s="225"/>
      <c r="GN132" s="226"/>
      <c r="GP132" s="228"/>
      <c r="GR132" s="221"/>
      <c r="GS132" s="222"/>
      <c r="GT132" s="223"/>
      <c r="GU132" s="224"/>
      <c r="GV132" s="225"/>
      <c r="GW132" s="226"/>
      <c r="GY132" s="228"/>
      <c r="HA132" s="221"/>
      <c r="HB132" s="222"/>
      <c r="HC132" s="223"/>
      <c r="HD132" s="224"/>
      <c r="HE132" s="225"/>
      <c r="HF132" s="226"/>
      <c r="HH132" s="228"/>
      <c r="HJ132" s="221"/>
      <c r="HK132" s="222"/>
      <c r="HL132" s="223"/>
      <c r="HM132" s="224"/>
      <c r="HN132" s="225"/>
      <c r="HO132" s="226"/>
      <c r="HQ132" s="228"/>
      <c r="HS132" s="221"/>
      <c r="HT132" s="222"/>
      <c r="HU132" s="223"/>
      <c r="HV132" s="224"/>
      <c r="HW132" s="225"/>
      <c r="HX132" s="226"/>
      <c r="HZ132" s="228"/>
      <c r="IB132" s="221"/>
      <c r="IC132" s="222"/>
      <c r="ID132" s="223"/>
      <c r="IE132" s="224"/>
      <c r="IF132" s="225"/>
      <c r="IG132" s="226"/>
      <c r="II132" s="228"/>
      <c r="IK132" s="221"/>
      <c r="IL132" s="222"/>
      <c r="IM132" s="223"/>
      <c r="IN132" s="224"/>
      <c r="IO132" s="225"/>
      <c r="IP132" s="226"/>
      <c r="IR132" s="228"/>
      <c r="IT132" s="221"/>
      <c r="IU132" s="222"/>
      <c r="IV132" s="223"/>
    </row>
    <row r="133" spans="1:256" s="226" customFormat="1" ht="15.75" customHeight="1">
      <c r="A133" s="65" t="s">
        <v>256</v>
      </c>
      <c r="B133" s="37" t="s">
        <v>212</v>
      </c>
      <c r="C133" s="41">
        <v>20</v>
      </c>
      <c r="D133" s="42">
        <v>7.4349999999999996</v>
      </c>
      <c r="E133" s="42">
        <v>0.13</v>
      </c>
      <c r="F133" s="35"/>
      <c r="G133" s="35">
        <v>165900</v>
      </c>
      <c r="H133" s="36" t="s">
        <v>25</v>
      </c>
      <c r="I133" s="40" t="s">
        <v>258</v>
      </c>
      <c r="J133" s="213"/>
      <c r="K133" s="221"/>
      <c r="L133" s="222"/>
      <c r="M133" s="231"/>
      <c r="N133" s="224"/>
      <c r="Q133" s="227"/>
      <c r="R133" s="228"/>
      <c r="S133" s="227"/>
      <c r="T133" s="221"/>
      <c r="U133" s="222"/>
      <c r="V133" s="231"/>
      <c r="W133" s="224"/>
      <c r="Z133" s="227"/>
      <c r="AA133" s="228"/>
      <c r="AB133" s="227"/>
      <c r="AC133" s="221"/>
      <c r="AD133" s="222"/>
      <c r="AE133" s="231"/>
      <c r="AF133" s="224"/>
      <c r="AI133" s="227"/>
      <c r="AJ133" s="228"/>
      <c r="AK133" s="227"/>
      <c r="AL133" s="221"/>
      <c r="AM133" s="222"/>
      <c r="AN133" s="231"/>
      <c r="AO133" s="224"/>
      <c r="AR133" s="227"/>
      <c r="AS133" s="228"/>
      <c r="AT133" s="227"/>
      <c r="AU133" s="221"/>
      <c r="AV133" s="222"/>
      <c r="AW133" s="231"/>
      <c r="AX133" s="224"/>
      <c r="BA133" s="227"/>
      <c r="BB133" s="228"/>
      <c r="BC133" s="227"/>
      <c r="BD133" s="221"/>
      <c r="BE133" s="222"/>
      <c r="BF133" s="231"/>
      <c r="BG133" s="224"/>
      <c r="BJ133" s="227"/>
      <c r="BK133" s="228"/>
      <c r="BL133" s="227"/>
      <c r="BM133" s="221"/>
      <c r="BN133" s="222"/>
      <c r="BO133" s="231"/>
      <c r="BP133" s="224"/>
      <c r="BS133" s="227"/>
      <c r="BT133" s="228"/>
      <c r="BU133" s="227"/>
      <c r="BV133" s="221"/>
      <c r="BW133" s="222"/>
      <c r="BX133" s="231"/>
      <c r="BY133" s="224"/>
      <c r="CB133" s="227"/>
      <c r="CC133" s="228"/>
      <c r="CD133" s="227"/>
      <c r="CE133" s="221"/>
      <c r="CF133" s="222"/>
      <c r="CG133" s="231"/>
      <c r="CH133" s="224"/>
      <c r="CK133" s="227"/>
      <c r="CL133" s="228"/>
      <c r="CM133" s="227"/>
      <c r="CN133" s="221"/>
      <c r="CO133" s="222"/>
      <c r="CP133" s="231"/>
      <c r="CQ133" s="224"/>
      <c r="CT133" s="227"/>
      <c r="CU133" s="228"/>
      <c r="CV133" s="227"/>
      <c r="CW133" s="221"/>
      <c r="CX133" s="222"/>
      <c r="CY133" s="231"/>
      <c r="CZ133" s="224"/>
      <c r="DC133" s="227"/>
      <c r="DD133" s="228"/>
      <c r="DE133" s="227"/>
      <c r="DF133" s="221"/>
      <c r="DG133" s="222"/>
      <c r="DH133" s="231"/>
      <c r="DI133" s="224"/>
      <c r="DL133" s="227"/>
      <c r="DM133" s="228"/>
      <c r="DN133" s="227"/>
      <c r="DO133" s="221"/>
      <c r="DP133" s="222"/>
      <c r="DQ133" s="231"/>
      <c r="DR133" s="224"/>
      <c r="DU133" s="227"/>
      <c r="DV133" s="228"/>
      <c r="DW133" s="227"/>
      <c r="DX133" s="221"/>
      <c r="DY133" s="222"/>
      <c r="DZ133" s="231"/>
      <c r="EA133" s="224"/>
      <c r="ED133" s="227"/>
      <c r="EE133" s="228"/>
      <c r="EF133" s="227"/>
      <c r="EG133" s="221"/>
      <c r="EH133" s="222"/>
      <c r="EI133" s="231"/>
      <c r="EJ133" s="224"/>
      <c r="EM133" s="227"/>
      <c r="EN133" s="228"/>
      <c r="EO133" s="227"/>
      <c r="EP133" s="221"/>
      <c r="EQ133" s="222"/>
      <c r="ER133" s="231"/>
      <c r="ES133" s="224"/>
      <c r="EV133" s="227"/>
      <c r="EW133" s="228"/>
      <c r="EX133" s="227"/>
      <c r="EY133" s="221"/>
      <c r="EZ133" s="222"/>
      <c r="FA133" s="231"/>
      <c r="FB133" s="224"/>
      <c r="FE133" s="227"/>
      <c r="FF133" s="228"/>
      <c r="FG133" s="227"/>
      <c r="FH133" s="221"/>
      <c r="FI133" s="222"/>
      <c r="FJ133" s="231"/>
      <c r="FK133" s="224"/>
      <c r="FN133" s="227"/>
      <c r="FO133" s="228"/>
      <c r="FP133" s="227"/>
      <c r="FQ133" s="221"/>
      <c r="FR133" s="222"/>
      <c r="FS133" s="231"/>
      <c r="FT133" s="224"/>
      <c r="FW133" s="227"/>
      <c r="FX133" s="228"/>
      <c r="FY133" s="227"/>
      <c r="FZ133" s="221"/>
      <c r="GA133" s="222"/>
      <c r="GB133" s="231"/>
      <c r="GC133" s="224"/>
      <c r="GF133" s="227"/>
      <c r="GG133" s="228"/>
      <c r="GH133" s="227"/>
      <c r="GI133" s="221"/>
      <c r="GJ133" s="222"/>
      <c r="GK133" s="231"/>
      <c r="GL133" s="224"/>
      <c r="GO133" s="227"/>
      <c r="GP133" s="228"/>
      <c r="GQ133" s="227"/>
      <c r="GR133" s="221"/>
      <c r="GS133" s="222"/>
      <c r="GT133" s="231"/>
      <c r="GU133" s="224"/>
      <c r="GX133" s="227"/>
      <c r="GY133" s="228"/>
      <c r="GZ133" s="227"/>
      <c r="HA133" s="221"/>
      <c r="HB133" s="222"/>
      <c r="HC133" s="231"/>
      <c r="HD133" s="224"/>
      <c r="HG133" s="227"/>
      <c r="HH133" s="228"/>
      <c r="HI133" s="227"/>
      <c r="HJ133" s="221"/>
      <c r="HK133" s="222"/>
      <c r="HL133" s="231"/>
      <c r="HM133" s="224"/>
      <c r="HP133" s="227"/>
      <c r="HQ133" s="228"/>
      <c r="HR133" s="227"/>
      <c r="HS133" s="221"/>
      <c r="HT133" s="222"/>
      <c r="HU133" s="231"/>
      <c r="HV133" s="224"/>
      <c r="HY133" s="227"/>
      <c r="HZ133" s="228"/>
      <c r="IA133" s="227"/>
      <c r="IB133" s="221"/>
      <c r="IC133" s="222"/>
      <c r="ID133" s="231"/>
      <c r="IE133" s="224"/>
      <c r="IH133" s="227"/>
      <c r="II133" s="228"/>
      <c r="IJ133" s="227"/>
      <c r="IK133" s="221"/>
      <c r="IL133" s="222"/>
      <c r="IM133" s="231"/>
      <c r="IN133" s="224"/>
      <c r="IQ133" s="227"/>
      <c r="IR133" s="228"/>
      <c r="IS133" s="227"/>
      <c r="IT133" s="221"/>
      <c r="IU133" s="222"/>
      <c r="IV133" s="231"/>
    </row>
    <row r="134" spans="1:256" s="209" customFormat="1" ht="15.75" customHeight="1">
      <c r="A134" s="36" t="s">
        <v>259</v>
      </c>
      <c r="B134" s="37" t="s">
        <v>129</v>
      </c>
      <c r="C134" s="55" t="s">
        <v>33</v>
      </c>
      <c r="D134" s="42">
        <v>0.16800000000000001</v>
      </c>
      <c r="E134" s="66"/>
      <c r="F134" s="35" t="s">
        <v>260</v>
      </c>
      <c r="G134" s="35">
        <v>159900</v>
      </c>
      <c r="H134" s="36" t="s">
        <v>25</v>
      </c>
      <c r="I134" s="40" t="s">
        <v>261</v>
      </c>
      <c r="J134" s="218"/>
      <c r="K134" s="215"/>
    </row>
    <row r="135" spans="1:256" s="209" customFormat="1" ht="15.75" customHeight="1">
      <c r="A135" s="36" t="s">
        <v>262</v>
      </c>
      <c r="B135" s="36" t="s">
        <v>168</v>
      </c>
      <c r="C135" s="41">
        <v>10</v>
      </c>
      <c r="D135" s="42">
        <v>2.8000000000000001E-2</v>
      </c>
      <c r="E135" s="39"/>
      <c r="F135" s="35"/>
      <c r="G135" s="35">
        <v>49900</v>
      </c>
      <c r="H135" s="36" t="s">
        <v>38</v>
      </c>
      <c r="I135" s="40" t="s">
        <v>263</v>
      </c>
      <c r="J135" s="219"/>
      <c r="K135" s="215"/>
    </row>
    <row r="136" spans="1:256" s="209" customFormat="1" ht="15.75" customHeight="1">
      <c r="A136" s="36" t="s">
        <v>262</v>
      </c>
      <c r="B136" s="37" t="s">
        <v>129</v>
      </c>
      <c r="C136" s="55">
        <v>10</v>
      </c>
      <c r="D136" s="42">
        <v>0.35</v>
      </c>
      <c r="E136" s="43"/>
      <c r="F136" s="35"/>
      <c r="G136" s="35">
        <v>149900</v>
      </c>
      <c r="H136" s="36" t="s">
        <v>38</v>
      </c>
      <c r="I136" s="40" t="s">
        <v>1664</v>
      </c>
      <c r="J136" s="230"/>
      <c r="K136" s="215"/>
    </row>
    <row r="137" spans="1:256" s="209" customFormat="1" ht="15.75" customHeight="1">
      <c r="A137" s="36" t="s">
        <v>264</v>
      </c>
      <c r="B137" s="37" t="s">
        <v>129</v>
      </c>
      <c r="C137" s="55">
        <v>20</v>
      </c>
      <c r="D137" s="39"/>
      <c r="E137" s="39">
        <v>11.68</v>
      </c>
      <c r="F137" s="35"/>
      <c r="G137" s="35">
        <v>166900</v>
      </c>
      <c r="H137" s="36" t="s">
        <v>49</v>
      </c>
      <c r="I137" s="40" t="s">
        <v>265</v>
      </c>
      <c r="J137" s="215"/>
      <c r="K137" s="215"/>
    </row>
    <row r="138" spans="1:256" s="209" customFormat="1" ht="15.75" customHeight="1">
      <c r="A138" s="36" t="s">
        <v>266</v>
      </c>
      <c r="B138" s="37" t="s">
        <v>129</v>
      </c>
      <c r="C138" s="55">
        <v>20</v>
      </c>
      <c r="D138" s="42">
        <v>154.80000000000001</v>
      </c>
      <c r="E138" s="42"/>
      <c r="F138" s="35" t="s">
        <v>267</v>
      </c>
      <c r="G138" s="35">
        <v>129900</v>
      </c>
      <c r="H138" s="36" t="s">
        <v>25</v>
      </c>
      <c r="I138" s="40" t="s">
        <v>268</v>
      </c>
      <c r="J138" s="215"/>
      <c r="K138" s="215"/>
    </row>
    <row r="139" spans="1:256" s="209" customFormat="1" ht="15.75" customHeight="1">
      <c r="A139" s="36" t="s">
        <v>269</v>
      </c>
      <c r="B139" s="37" t="s">
        <v>129</v>
      </c>
      <c r="C139" s="55">
        <v>20</v>
      </c>
      <c r="D139" s="39"/>
      <c r="E139" s="39">
        <v>117.35</v>
      </c>
      <c r="F139" s="35"/>
      <c r="G139" s="35">
        <v>149900</v>
      </c>
      <c r="H139" s="36" t="s">
        <v>49</v>
      </c>
      <c r="I139" s="67" t="s">
        <v>270</v>
      </c>
      <c r="J139" s="216"/>
      <c r="K139" s="215"/>
    </row>
    <row r="140" spans="1:256" s="209" customFormat="1" ht="15.75" customHeight="1">
      <c r="A140" s="36" t="s">
        <v>271</v>
      </c>
      <c r="B140" s="37" t="s">
        <v>157</v>
      </c>
      <c r="C140" s="55" t="s">
        <v>120</v>
      </c>
      <c r="D140" s="42">
        <v>0.97199999999999998</v>
      </c>
      <c r="E140" s="63"/>
      <c r="F140" s="35" t="s">
        <v>272</v>
      </c>
      <c r="G140" s="35">
        <v>188900</v>
      </c>
      <c r="H140" s="36" t="s">
        <v>25</v>
      </c>
      <c r="I140" s="40" t="s">
        <v>273</v>
      </c>
      <c r="J140" s="218"/>
      <c r="K140" s="215"/>
    </row>
    <row r="141" spans="1:256" s="209" customFormat="1" ht="15.75" customHeight="1">
      <c r="A141" s="36" t="s">
        <v>274</v>
      </c>
      <c r="B141" s="37" t="s">
        <v>212</v>
      </c>
      <c r="C141" s="55" t="s">
        <v>232</v>
      </c>
      <c r="D141" s="42">
        <v>16</v>
      </c>
      <c r="E141" s="42">
        <v>33</v>
      </c>
      <c r="F141" s="35"/>
      <c r="G141" s="35">
        <v>239900</v>
      </c>
      <c r="H141" s="36" t="s">
        <v>275</v>
      </c>
      <c r="I141" s="40" t="s">
        <v>276</v>
      </c>
      <c r="J141" s="218"/>
      <c r="K141" s="215"/>
    </row>
    <row r="142" spans="1:256" s="209" customFormat="1" ht="15.75" customHeight="1">
      <c r="A142" s="36" t="s">
        <v>277</v>
      </c>
      <c r="B142" s="37" t="s">
        <v>212</v>
      </c>
      <c r="C142" s="55" t="s">
        <v>33</v>
      </c>
      <c r="D142" s="42"/>
      <c r="E142" s="42">
        <v>4.63</v>
      </c>
      <c r="F142" s="35"/>
      <c r="G142" s="35">
        <v>159900</v>
      </c>
      <c r="H142" s="36" t="s">
        <v>49</v>
      </c>
      <c r="I142" s="40" t="s">
        <v>278</v>
      </c>
      <c r="J142" s="218"/>
      <c r="K142" s="215"/>
    </row>
    <row r="143" spans="1:256" s="209" customFormat="1" ht="15.75" customHeight="1">
      <c r="A143" s="36" t="s">
        <v>279</v>
      </c>
      <c r="B143" s="37" t="s">
        <v>129</v>
      </c>
      <c r="C143" s="55" t="s">
        <v>33</v>
      </c>
      <c r="D143" s="39">
        <v>3.802</v>
      </c>
      <c r="E143" s="39"/>
      <c r="F143" s="35" t="s">
        <v>280</v>
      </c>
      <c r="G143" s="35">
        <v>149900</v>
      </c>
      <c r="H143" s="36" t="s">
        <v>38</v>
      </c>
      <c r="I143" s="40" t="s">
        <v>281</v>
      </c>
      <c r="J143" s="213"/>
      <c r="K143" s="215"/>
    </row>
    <row r="144" spans="1:256" s="209" customFormat="1" ht="15.75" customHeight="1">
      <c r="A144" s="36" t="s">
        <v>282</v>
      </c>
      <c r="B144" s="37" t="s">
        <v>129</v>
      </c>
      <c r="C144" s="41" t="s">
        <v>239</v>
      </c>
      <c r="D144" s="42">
        <v>0.126</v>
      </c>
      <c r="E144" s="43"/>
      <c r="F144" s="35"/>
      <c r="G144" s="35">
        <v>159900</v>
      </c>
      <c r="H144" s="36" t="s">
        <v>38</v>
      </c>
      <c r="I144" s="40" t="s">
        <v>283</v>
      </c>
      <c r="J144" s="218"/>
      <c r="K144" s="215"/>
    </row>
    <row r="145" spans="1:256" s="209" customFormat="1" ht="15.75" customHeight="1">
      <c r="A145" s="36" t="s">
        <v>282</v>
      </c>
      <c r="B145" s="37" t="s">
        <v>129</v>
      </c>
      <c r="C145" s="41">
        <v>10</v>
      </c>
      <c r="D145" s="42">
        <v>0.13500000000000001</v>
      </c>
      <c r="E145" s="63"/>
      <c r="F145" s="35"/>
      <c r="G145" s="35">
        <v>155900</v>
      </c>
      <c r="H145" s="36" t="s">
        <v>25</v>
      </c>
      <c r="I145" s="40" t="s">
        <v>284</v>
      </c>
      <c r="J145" s="218"/>
      <c r="K145" s="215"/>
    </row>
    <row r="146" spans="1:256" s="209" customFormat="1" ht="15.75" customHeight="1">
      <c r="A146" s="36" t="s">
        <v>285</v>
      </c>
      <c r="B146" s="37" t="s">
        <v>129</v>
      </c>
      <c r="C146" s="41">
        <v>20</v>
      </c>
      <c r="D146" s="42"/>
      <c r="E146" s="39">
        <v>6.23</v>
      </c>
      <c r="F146" s="35"/>
      <c r="G146" s="35">
        <v>149900</v>
      </c>
      <c r="H146" s="36" t="s">
        <v>49</v>
      </c>
      <c r="I146" s="40" t="s">
        <v>286</v>
      </c>
      <c r="J146" s="219"/>
      <c r="K146" s="215"/>
    </row>
    <row r="147" spans="1:256" s="217" customFormat="1" ht="15.75" customHeight="1">
      <c r="A147" s="36" t="s">
        <v>285</v>
      </c>
      <c r="B147" s="37" t="s">
        <v>157</v>
      </c>
      <c r="C147" s="41" t="s">
        <v>33</v>
      </c>
      <c r="D147" s="42">
        <v>2.6000000000000002E-2</v>
      </c>
      <c r="E147" s="39"/>
      <c r="F147" s="35"/>
      <c r="G147" s="35">
        <v>149900</v>
      </c>
      <c r="H147" s="36" t="s">
        <v>38</v>
      </c>
      <c r="I147" s="40" t="s">
        <v>287</v>
      </c>
      <c r="J147" s="219"/>
      <c r="K147" s="216"/>
    </row>
    <row r="148" spans="1:256" s="217" customFormat="1" ht="15.75" customHeight="1">
      <c r="A148" s="36" t="s">
        <v>285</v>
      </c>
      <c r="B148" s="37" t="s">
        <v>129</v>
      </c>
      <c r="C148" s="41" t="s">
        <v>109</v>
      </c>
      <c r="D148" s="39"/>
      <c r="E148" s="39">
        <v>5.8280000000000003</v>
      </c>
      <c r="F148" s="35"/>
      <c r="G148" s="35">
        <v>159900</v>
      </c>
      <c r="H148" s="36" t="s">
        <v>25</v>
      </c>
      <c r="I148" s="40" t="s">
        <v>288</v>
      </c>
      <c r="J148" s="215"/>
      <c r="K148" s="216"/>
    </row>
    <row r="149" spans="1:256" s="217" customFormat="1" ht="15.75" customHeight="1">
      <c r="A149" s="36" t="s">
        <v>289</v>
      </c>
      <c r="B149" s="37" t="s">
        <v>129</v>
      </c>
      <c r="C149" s="41">
        <v>20</v>
      </c>
      <c r="D149" s="42">
        <v>0.41300000000000003</v>
      </c>
      <c r="E149" s="43"/>
      <c r="F149" s="35" t="s">
        <v>53</v>
      </c>
      <c r="G149" s="35">
        <v>99900</v>
      </c>
      <c r="H149" s="36" t="s">
        <v>38</v>
      </c>
      <c r="I149" s="40" t="s">
        <v>290</v>
      </c>
      <c r="J149" s="218"/>
      <c r="K149" s="216"/>
    </row>
    <row r="150" spans="1:256" s="217" customFormat="1" ht="15.75" customHeight="1">
      <c r="A150" s="36" t="s">
        <v>291</v>
      </c>
      <c r="B150" s="37" t="s">
        <v>129</v>
      </c>
      <c r="C150" s="41">
        <v>10</v>
      </c>
      <c r="D150" s="39">
        <v>0.73699999999999999</v>
      </c>
      <c r="E150" s="64"/>
      <c r="F150" s="35" t="s">
        <v>292</v>
      </c>
      <c r="G150" s="35">
        <v>157900</v>
      </c>
      <c r="H150" s="36" t="s">
        <v>25</v>
      </c>
      <c r="I150" s="40" t="s">
        <v>293</v>
      </c>
      <c r="J150" s="215"/>
      <c r="K150" s="216"/>
    </row>
    <row r="151" spans="1:256" s="209" customFormat="1" ht="15.75" customHeight="1">
      <c r="A151" s="36" t="s">
        <v>291</v>
      </c>
      <c r="B151" s="37" t="s">
        <v>129</v>
      </c>
      <c r="C151" s="41" t="s">
        <v>33</v>
      </c>
      <c r="D151" s="42">
        <v>1.264</v>
      </c>
      <c r="E151" s="43"/>
      <c r="F151" s="35" t="s">
        <v>294</v>
      </c>
      <c r="G151" s="35">
        <v>149900</v>
      </c>
      <c r="H151" s="36" t="s">
        <v>38</v>
      </c>
      <c r="I151" s="40" t="s">
        <v>295</v>
      </c>
      <c r="J151" s="218"/>
      <c r="K151" s="215"/>
    </row>
    <row r="152" spans="1:256" s="209" customFormat="1" ht="15.75" customHeight="1">
      <c r="A152" s="36" t="s">
        <v>291</v>
      </c>
      <c r="B152" s="37" t="s">
        <v>129</v>
      </c>
      <c r="C152" s="41" t="s">
        <v>239</v>
      </c>
      <c r="D152" s="42">
        <v>0.65</v>
      </c>
      <c r="E152" s="43"/>
      <c r="F152" s="35" t="s">
        <v>296</v>
      </c>
      <c r="G152" s="35">
        <v>159900</v>
      </c>
      <c r="H152" s="36" t="s">
        <v>38</v>
      </c>
      <c r="I152" s="40" t="s">
        <v>297</v>
      </c>
      <c r="J152" s="218"/>
      <c r="K152" s="215"/>
    </row>
    <row r="153" spans="1:256" s="217" customFormat="1" ht="15.75" customHeight="1">
      <c r="A153" s="36" t="s">
        <v>298</v>
      </c>
      <c r="B153" s="37" t="s">
        <v>129</v>
      </c>
      <c r="C153" s="41">
        <v>20</v>
      </c>
      <c r="D153" s="42">
        <v>0.41300000000000003</v>
      </c>
      <c r="E153" s="43"/>
      <c r="F153" s="35" t="s">
        <v>53</v>
      </c>
      <c r="G153" s="35">
        <v>99900</v>
      </c>
      <c r="H153" s="36" t="s">
        <v>38</v>
      </c>
      <c r="I153" s="40" t="s">
        <v>290</v>
      </c>
      <c r="J153" s="218"/>
      <c r="K153" s="216"/>
    </row>
    <row r="154" spans="1:256" s="209" customFormat="1" ht="15.75" customHeight="1">
      <c r="A154" s="36" t="s">
        <v>299</v>
      </c>
      <c r="B154" s="37" t="s">
        <v>212</v>
      </c>
      <c r="C154" s="41">
        <v>20</v>
      </c>
      <c r="D154" s="42">
        <v>2.6</v>
      </c>
      <c r="E154" s="43"/>
      <c r="F154" s="35"/>
      <c r="G154" s="35">
        <v>165900</v>
      </c>
      <c r="H154" s="36" t="s">
        <v>49</v>
      </c>
      <c r="I154" s="40" t="s">
        <v>56</v>
      </c>
      <c r="J154" s="218"/>
      <c r="K154" s="215"/>
    </row>
    <row r="155" spans="1:256" s="209" customFormat="1" ht="15.75" customHeight="1">
      <c r="A155" s="36" t="s">
        <v>300</v>
      </c>
      <c r="B155" s="37" t="s">
        <v>212</v>
      </c>
      <c r="C155" s="41">
        <v>20</v>
      </c>
      <c r="D155" s="42"/>
      <c r="E155" s="39">
        <v>15.295</v>
      </c>
      <c r="F155" s="35"/>
      <c r="G155" s="35">
        <v>158900</v>
      </c>
      <c r="H155" s="36" t="s">
        <v>301</v>
      </c>
      <c r="I155" s="40" t="s">
        <v>302</v>
      </c>
      <c r="J155" s="218"/>
      <c r="K155" s="215"/>
    </row>
    <row r="156" spans="1:256" s="227" customFormat="1" ht="15.75" customHeight="1">
      <c r="A156" s="36" t="s">
        <v>303</v>
      </c>
      <c r="B156" s="37" t="s">
        <v>129</v>
      </c>
      <c r="C156" s="41" t="s">
        <v>33</v>
      </c>
      <c r="D156" s="42">
        <v>0.19400000000000001</v>
      </c>
      <c r="E156" s="63"/>
      <c r="F156" s="35"/>
      <c r="G156" s="35">
        <v>139900</v>
      </c>
      <c r="H156" s="36" t="s">
        <v>38</v>
      </c>
      <c r="I156" s="40" t="s">
        <v>304</v>
      </c>
      <c r="J156" s="230"/>
      <c r="K156" s="221"/>
      <c r="L156" s="222"/>
      <c r="M156" s="223"/>
      <c r="N156" s="224"/>
      <c r="O156" s="225"/>
      <c r="P156" s="226"/>
      <c r="R156" s="228"/>
      <c r="T156" s="221"/>
      <c r="U156" s="222"/>
      <c r="V156" s="223"/>
      <c r="W156" s="224"/>
      <c r="X156" s="225"/>
      <c r="Y156" s="226"/>
      <c r="AA156" s="228"/>
      <c r="AC156" s="221"/>
      <c r="AD156" s="222"/>
      <c r="AE156" s="223"/>
      <c r="AF156" s="224"/>
      <c r="AG156" s="225"/>
      <c r="AH156" s="226"/>
      <c r="AJ156" s="228"/>
      <c r="AL156" s="221"/>
      <c r="AM156" s="222"/>
      <c r="AN156" s="223"/>
      <c r="AO156" s="224"/>
      <c r="AP156" s="225"/>
      <c r="AQ156" s="226"/>
      <c r="AS156" s="228"/>
      <c r="AU156" s="221"/>
      <c r="AV156" s="222"/>
      <c r="AW156" s="223"/>
      <c r="AX156" s="224"/>
      <c r="AY156" s="225"/>
      <c r="AZ156" s="226"/>
      <c r="BB156" s="228"/>
      <c r="BD156" s="221"/>
      <c r="BE156" s="222"/>
      <c r="BF156" s="223"/>
      <c r="BG156" s="224"/>
      <c r="BH156" s="225"/>
      <c r="BI156" s="226"/>
      <c r="BK156" s="228"/>
      <c r="BM156" s="221"/>
      <c r="BN156" s="222"/>
      <c r="BO156" s="223"/>
      <c r="BP156" s="224"/>
      <c r="BQ156" s="225"/>
      <c r="BR156" s="226"/>
      <c r="BT156" s="228"/>
      <c r="BV156" s="221"/>
      <c r="BW156" s="222"/>
      <c r="BX156" s="223"/>
      <c r="BY156" s="224"/>
      <c r="BZ156" s="225"/>
      <c r="CA156" s="226"/>
      <c r="CC156" s="228"/>
      <c r="CE156" s="221"/>
      <c r="CF156" s="222"/>
      <c r="CG156" s="223"/>
      <c r="CH156" s="224"/>
      <c r="CI156" s="225"/>
      <c r="CJ156" s="226"/>
      <c r="CL156" s="228"/>
      <c r="CN156" s="221"/>
      <c r="CO156" s="222"/>
      <c r="CP156" s="223"/>
      <c r="CQ156" s="224"/>
      <c r="CR156" s="225"/>
      <c r="CS156" s="226"/>
      <c r="CU156" s="228"/>
      <c r="CW156" s="221"/>
      <c r="CX156" s="222"/>
      <c r="CY156" s="223"/>
      <c r="CZ156" s="224"/>
      <c r="DA156" s="225"/>
      <c r="DB156" s="226"/>
      <c r="DD156" s="228"/>
      <c r="DF156" s="221"/>
      <c r="DG156" s="222"/>
      <c r="DH156" s="223"/>
      <c r="DI156" s="224"/>
      <c r="DJ156" s="225"/>
      <c r="DK156" s="226"/>
      <c r="DM156" s="228"/>
      <c r="DO156" s="221"/>
      <c r="DP156" s="222"/>
      <c r="DQ156" s="223"/>
      <c r="DR156" s="224"/>
      <c r="DS156" s="225"/>
      <c r="DT156" s="226"/>
      <c r="DV156" s="228"/>
      <c r="DX156" s="221"/>
      <c r="DY156" s="222"/>
      <c r="DZ156" s="223"/>
      <c r="EA156" s="224"/>
      <c r="EB156" s="225"/>
      <c r="EC156" s="226"/>
      <c r="EE156" s="228"/>
      <c r="EG156" s="221"/>
      <c r="EH156" s="222"/>
      <c r="EI156" s="223"/>
      <c r="EJ156" s="224"/>
      <c r="EK156" s="225"/>
      <c r="EL156" s="226"/>
      <c r="EN156" s="228"/>
      <c r="EP156" s="221"/>
      <c r="EQ156" s="222"/>
      <c r="ER156" s="223"/>
      <c r="ES156" s="224"/>
      <c r="ET156" s="225"/>
      <c r="EU156" s="226"/>
      <c r="EW156" s="228"/>
      <c r="EY156" s="221"/>
      <c r="EZ156" s="222"/>
      <c r="FA156" s="223"/>
      <c r="FB156" s="224"/>
      <c r="FC156" s="225"/>
      <c r="FD156" s="226"/>
      <c r="FF156" s="228"/>
      <c r="FH156" s="221"/>
      <c r="FI156" s="222"/>
      <c r="FJ156" s="223"/>
      <c r="FK156" s="224"/>
      <c r="FL156" s="225"/>
      <c r="FM156" s="226"/>
      <c r="FO156" s="228"/>
      <c r="FQ156" s="221"/>
      <c r="FR156" s="222"/>
      <c r="FS156" s="223"/>
      <c r="FT156" s="224"/>
      <c r="FU156" s="225"/>
      <c r="FV156" s="226"/>
      <c r="FX156" s="228"/>
      <c r="FZ156" s="221"/>
      <c r="GA156" s="222"/>
      <c r="GB156" s="223"/>
      <c r="GC156" s="224"/>
      <c r="GD156" s="225"/>
      <c r="GE156" s="226"/>
      <c r="GG156" s="228"/>
      <c r="GI156" s="221"/>
      <c r="GJ156" s="222"/>
      <c r="GK156" s="223"/>
      <c r="GL156" s="224"/>
      <c r="GM156" s="225"/>
      <c r="GN156" s="226"/>
      <c r="GP156" s="228"/>
      <c r="GR156" s="221"/>
      <c r="GS156" s="222"/>
      <c r="GT156" s="223"/>
      <c r="GU156" s="224"/>
      <c r="GV156" s="225"/>
      <c r="GW156" s="226"/>
      <c r="GY156" s="228"/>
      <c r="HA156" s="221"/>
      <c r="HB156" s="222"/>
      <c r="HC156" s="223"/>
      <c r="HD156" s="224"/>
      <c r="HE156" s="225"/>
      <c r="HF156" s="226"/>
      <c r="HH156" s="228"/>
      <c r="HJ156" s="221"/>
      <c r="HK156" s="222"/>
      <c r="HL156" s="223"/>
      <c r="HM156" s="224"/>
      <c r="HN156" s="225"/>
      <c r="HO156" s="226"/>
      <c r="HQ156" s="228"/>
      <c r="HS156" s="221"/>
      <c r="HT156" s="222"/>
      <c r="HU156" s="223"/>
      <c r="HV156" s="224"/>
      <c r="HW156" s="225"/>
      <c r="HX156" s="226"/>
      <c r="HZ156" s="228"/>
      <c r="IB156" s="221"/>
      <c r="IC156" s="222"/>
      <c r="ID156" s="223"/>
      <c r="IE156" s="224"/>
      <c r="IF156" s="225"/>
      <c r="IG156" s="226"/>
      <c r="II156" s="228"/>
      <c r="IK156" s="221"/>
      <c r="IL156" s="222"/>
      <c r="IM156" s="223"/>
      <c r="IN156" s="224"/>
      <c r="IO156" s="225"/>
      <c r="IP156" s="226"/>
      <c r="IR156" s="228"/>
      <c r="IT156" s="221"/>
      <c r="IU156" s="222"/>
      <c r="IV156" s="223"/>
    </row>
    <row r="157" spans="1:256" s="227" customFormat="1" ht="15.75" customHeight="1">
      <c r="A157" s="36" t="s">
        <v>305</v>
      </c>
      <c r="B157" s="37" t="s">
        <v>212</v>
      </c>
      <c r="C157" s="41" t="s">
        <v>150</v>
      </c>
      <c r="D157" s="42"/>
      <c r="E157" s="42">
        <v>4.13</v>
      </c>
      <c r="F157" s="35"/>
      <c r="G157" s="35">
        <v>189900</v>
      </c>
      <c r="H157" s="36" t="s">
        <v>306</v>
      </c>
      <c r="I157" s="40" t="s">
        <v>307</v>
      </c>
      <c r="J157" s="230"/>
      <c r="K157" s="221"/>
      <c r="L157" s="222"/>
      <c r="M157" s="223"/>
      <c r="N157" s="224"/>
      <c r="O157" s="225"/>
      <c r="P157" s="226"/>
      <c r="R157" s="228"/>
      <c r="T157" s="221"/>
      <c r="U157" s="222"/>
      <c r="V157" s="223"/>
      <c r="W157" s="224"/>
      <c r="X157" s="225"/>
      <c r="Y157" s="226"/>
      <c r="AA157" s="228"/>
      <c r="AC157" s="221"/>
      <c r="AD157" s="222"/>
      <c r="AE157" s="223"/>
      <c r="AF157" s="224"/>
      <c r="AG157" s="225"/>
      <c r="AH157" s="226"/>
      <c r="AJ157" s="228"/>
      <c r="AL157" s="221"/>
      <c r="AM157" s="222"/>
      <c r="AN157" s="223"/>
      <c r="AO157" s="224"/>
      <c r="AP157" s="225"/>
      <c r="AQ157" s="226"/>
      <c r="AS157" s="228"/>
      <c r="AU157" s="221"/>
      <c r="AV157" s="222"/>
      <c r="AW157" s="223"/>
      <c r="AX157" s="224"/>
      <c r="AY157" s="225"/>
      <c r="AZ157" s="226"/>
      <c r="BB157" s="228"/>
      <c r="BD157" s="221"/>
      <c r="BE157" s="222"/>
      <c r="BF157" s="223"/>
      <c r="BG157" s="224"/>
      <c r="BH157" s="225"/>
      <c r="BI157" s="226"/>
      <c r="BK157" s="228"/>
      <c r="BM157" s="221"/>
      <c r="BN157" s="222"/>
      <c r="BO157" s="223"/>
      <c r="BP157" s="224"/>
      <c r="BQ157" s="225"/>
      <c r="BR157" s="226"/>
      <c r="BT157" s="228"/>
      <c r="BV157" s="221"/>
      <c r="BW157" s="222"/>
      <c r="BX157" s="223"/>
      <c r="BY157" s="224"/>
      <c r="BZ157" s="225"/>
      <c r="CA157" s="226"/>
      <c r="CC157" s="228"/>
      <c r="CE157" s="221"/>
      <c r="CF157" s="222"/>
      <c r="CG157" s="223"/>
      <c r="CH157" s="224"/>
      <c r="CI157" s="225"/>
      <c r="CJ157" s="226"/>
      <c r="CL157" s="228"/>
      <c r="CN157" s="221"/>
      <c r="CO157" s="222"/>
      <c r="CP157" s="223"/>
      <c r="CQ157" s="224"/>
      <c r="CR157" s="225"/>
      <c r="CS157" s="226"/>
      <c r="CU157" s="228"/>
      <c r="CW157" s="221"/>
      <c r="CX157" s="222"/>
      <c r="CY157" s="223"/>
      <c r="CZ157" s="224"/>
      <c r="DA157" s="225"/>
      <c r="DB157" s="226"/>
      <c r="DD157" s="228"/>
      <c r="DF157" s="221"/>
      <c r="DG157" s="222"/>
      <c r="DH157" s="223"/>
      <c r="DI157" s="224"/>
      <c r="DJ157" s="225"/>
      <c r="DK157" s="226"/>
      <c r="DM157" s="228"/>
      <c r="DO157" s="221"/>
      <c r="DP157" s="222"/>
      <c r="DQ157" s="223"/>
      <c r="DR157" s="224"/>
      <c r="DS157" s="225"/>
      <c r="DT157" s="226"/>
      <c r="DV157" s="228"/>
      <c r="DX157" s="221"/>
      <c r="DY157" s="222"/>
      <c r="DZ157" s="223"/>
      <c r="EA157" s="224"/>
      <c r="EB157" s="225"/>
      <c r="EC157" s="226"/>
      <c r="EE157" s="228"/>
      <c r="EG157" s="221"/>
      <c r="EH157" s="222"/>
      <c r="EI157" s="223"/>
      <c r="EJ157" s="224"/>
      <c r="EK157" s="225"/>
      <c r="EL157" s="226"/>
      <c r="EN157" s="228"/>
      <c r="EP157" s="221"/>
      <c r="EQ157" s="222"/>
      <c r="ER157" s="223"/>
      <c r="ES157" s="224"/>
      <c r="ET157" s="225"/>
      <c r="EU157" s="226"/>
      <c r="EW157" s="228"/>
      <c r="EY157" s="221"/>
      <c r="EZ157" s="222"/>
      <c r="FA157" s="223"/>
      <c r="FB157" s="224"/>
      <c r="FC157" s="225"/>
      <c r="FD157" s="226"/>
      <c r="FF157" s="228"/>
      <c r="FH157" s="221"/>
      <c r="FI157" s="222"/>
      <c r="FJ157" s="223"/>
      <c r="FK157" s="224"/>
      <c r="FL157" s="225"/>
      <c r="FM157" s="226"/>
      <c r="FO157" s="228"/>
      <c r="FQ157" s="221"/>
      <c r="FR157" s="222"/>
      <c r="FS157" s="223"/>
      <c r="FT157" s="224"/>
      <c r="FU157" s="225"/>
      <c r="FV157" s="226"/>
      <c r="FX157" s="228"/>
      <c r="FZ157" s="221"/>
      <c r="GA157" s="222"/>
      <c r="GB157" s="223"/>
      <c r="GC157" s="224"/>
      <c r="GD157" s="225"/>
      <c r="GE157" s="226"/>
      <c r="GG157" s="228"/>
      <c r="GI157" s="221"/>
      <c r="GJ157" s="222"/>
      <c r="GK157" s="223"/>
      <c r="GL157" s="224"/>
      <c r="GM157" s="225"/>
      <c r="GN157" s="226"/>
      <c r="GP157" s="228"/>
      <c r="GR157" s="221"/>
      <c r="GS157" s="222"/>
      <c r="GT157" s="223"/>
      <c r="GU157" s="224"/>
      <c r="GV157" s="225"/>
      <c r="GW157" s="226"/>
      <c r="GY157" s="228"/>
      <c r="HA157" s="221"/>
      <c r="HB157" s="222"/>
      <c r="HC157" s="223"/>
      <c r="HD157" s="224"/>
      <c r="HE157" s="225"/>
      <c r="HF157" s="226"/>
      <c r="HH157" s="228"/>
      <c r="HJ157" s="221"/>
      <c r="HK157" s="222"/>
      <c r="HL157" s="223"/>
      <c r="HM157" s="224"/>
      <c r="HN157" s="225"/>
      <c r="HO157" s="226"/>
      <c r="HQ157" s="228"/>
      <c r="HS157" s="221"/>
      <c r="HT157" s="222"/>
      <c r="HU157" s="223"/>
      <c r="HV157" s="224"/>
      <c r="HW157" s="225"/>
      <c r="HX157" s="226"/>
      <c r="HZ157" s="228"/>
      <c r="IB157" s="221"/>
      <c r="IC157" s="222"/>
      <c r="ID157" s="223"/>
      <c r="IE157" s="224"/>
      <c r="IF157" s="225"/>
      <c r="IG157" s="226"/>
      <c r="II157" s="228"/>
      <c r="IK157" s="221"/>
      <c r="IL157" s="222"/>
      <c r="IM157" s="223"/>
      <c r="IN157" s="224"/>
      <c r="IO157" s="225"/>
      <c r="IP157" s="226"/>
      <c r="IR157" s="228"/>
      <c r="IT157" s="221"/>
      <c r="IU157" s="222"/>
      <c r="IV157" s="223"/>
    </row>
    <row r="158" spans="1:256" s="217" customFormat="1" ht="15.75" customHeight="1">
      <c r="A158" s="36" t="s">
        <v>308</v>
      </c>
      <c r="B158" s="37" t="s">
        <v>129</v>
      </c>
      <c r="C158" s="41" t="s">
        <v>309</v>
      </c>
      <c r="D158" s="39">
        <v>1.268</v>
      </c>
      <c r="E158" s="39"/>
      <c r="F158" s="35"/>
      <c r="G158" s="35">
        <v>169900</v>
      </c>
      <c r="H158" s="36" t="s">
        <v>25</v>
      </c>
      <c r="I158" s="40" t="s">
        <v>310</v>
      </c>
      <c r="J158" s="215"/>
      <c r="K158" s="216"/>
    </row>
    <row r="159" spans="1:256" s="217" customFormat="1" ht="15.75" customHeight="1">
      <c r="A159" s="36" t="s">
        <v>311</v>
      </c>
      <c r="B159" s="37" t="s">
        <v>129</v>
      </c>
      <c r="C159" s="41" t="s">
        <v>309</v>
      </c>
      <c r="D159" s="42">
        <v>15.743</v>
      </c>
      <c r="E159" s="42"/>
      <c r="F159" s="35"/>
      <c r="G159" s="35">
        <v>166900</v>
      </c>
      <c r="H159" s="36" t="s">
        <v>25</v>
      </c>
      <c r="I159" s="40" t="s">
        <v>312</v>
      </c>
      <c r="J159" s="215"/>
      <c r="K159" s="216"/>
    </row>
    <row r="160" spans="1:256" s="217" customFormat="1" ht="15.75" customHeight="1">
      <c r="A160" s="36" t="s">
        <v>313</v>
      </c>
      <c r="B160" s="37" t="s">
        <v>129</v>
      </c>
      <c r="C160" s="41" t="s">
        <v>309</v>
      </c>
      <c r="D160" s="39">
        <v>6.9589999999999996</v>
      </c>
      <c r="E160" s="39"/>
      <c r="F160" s="35"/>
      <c r="G160" s="35">
        <v>169900</v>
      </c>
      <c r="H160" s="36" t="s">
        <v>25</v>
      </c>
      <c r="I160" s="40" t="s">
        <v>310</v>
      </c>
      <c r="J160" s="215"/>
      <c r="K160" s="216"/>
    </row>
    <row r="161" spans="1:11" s="217" customFormat="1" ht="15.75" customHeight="1">
      <c r="A161" s="36" t="s">
        <v>314</v>
      </c>
      <c r="B161" s="37" t="s">
        <v>129</v>
      </c>
      <c r="C161" s="41" t="s">
        <v>309</v>
      </c>
      <c r="D161" s="39">
        <v>4.8</v>
      </c>
      <c r="E161" s="39"/>
      <c r="F161" s="35"/>
      <c r="G161" s="35">
        <v>166900</v>
      </c>
      <c r="H161" s="36" t="s">
        <v>25</v>
      </c>
      <c r="I161" s="40" t="s">
        <v>315</v>
      </c>
      <c r="J161" s="215"/>
      <c r="K161" s="216"/>
    </row>
    <row r="162" spans="1:11" s="217" customFormat="1" ht="15.75" customHeight="1">
      <c r="A162" s="36" t="s">
        <v>316</v>
      </c>
      <c r="B162" s="37" t="s">
        <v>129</v>
      </c>
      <c r="C162" s="41" t="s">
        <v>309</v>
      </c>
      <c r="D162" s="42">
        <v>2.0339999999999998</v>
      </c>
      <c r="E162" s="39"/>
      <c r="F162" s="35"/>
      <c r="G162" s="35">
        <v>169900</v>
      </c>
      <c r="H162" s="36" t="s">
        <v>25</v>
      </c>
      <c r="I162" s="40" t="s">
        <v>317</v>
      </c>
      <c r="J162" s="215"/>
      <c r="K162" s="216"/>
    </row>
    <row r="163" spans="1:11" s="217" customFormat="1" ht="15.75" customHeight="1">
      <c r="A163" s="36" t="s">
        <v>318</v>
      </c>
      <c r="B163" s="37" t="s">
        <v>129</v>
      </c>
      <c r="C163" s="41">
        <v>20</v>
      </c>
      <c r="D163" s="42"/>
      <c r="E163" s="39">
        <v>3.4950000000000001</v>
      </c>
      <c r="F163" s="35"/>
      <c r="G163" s="35">
        <v>166900</v>
      </c>
      <c r="H163" s="36" t="s">
        <v>64</v>
      </c>
      <c r="I163" s="40" t="s">
        <v>319</v>
      </c>
      <c r="J163" s="215"/>
      <c r="K163" s="216"/>
    </row>
    <row r="164" spans="1:11" s="217" customFormat="1" ht="15.75" customHeight="1">
      <c r="A164" s="36" t="s">
        <v>318</v>
      </c>
      <c r="B164" s="37" t="s">
        <v>129</v>
      </c>
      <c r="C164" s="41" t="s">
        <v>309</v>
      </c>
      <c r="D164" s="42">
        <v>7.3529999999999998</v>
      </c>
      <c r="E164" s="39"/>
      <c r="F164" s="35"/>
      <c r="G164" s="35">
        <v>169900</v>
      </c>
      <c r="H164" s="36" t="s">
        <v>25</v>
      </c>
      <c r="I164" s="40" t="s">
        <v>320</v>
      </c>
      <c r="J164" s="215"/>
      <c r="K164" s="216"/>
    </row>
    <row r="165" spans="1:11" s="217" customFormat="1" ht="15.75" customHeight="1">
      <c r="A165" s="36" t="s">
        <v>321</v>
      </c>
      <c r="B165" s="37" t="s">
        <v>129</v>
      </c>
      <c r="C165" s="41" t="s">
        <v>309</v>
      </c>
      <c r="D165" s="42"/>
      <c r="E165" s="42">
        <v>5.8840000000000003</v>
      </c>
      <c r="F165" s="35"/>
      <c r="G165" s="35">
        <v>169900</v>
      </c>
      <c r="H165" s="36" t="s">
        <v>25</v>
      </c>
      <c r="I165" s="40" t="s">
        <v>320</v>
      </c>
      <c r="J165" s="215"/>
      <c r="K165" s="216"/>
    </row>
    <row r="166" spans="1:11" s="217" customFormat="1" ht="15.75" customHeight="1">
      <c r="A166" s="36" t="s">
        <v>322</v>
      </c>
      <c r="B166" s="37" t="s">
        <v>212</v>
      </c>
      <c r="C166" s="41">
        <v>20</v>
      </c>
      <c r="D166" s="42"/>
      <c r="E166" s="42">
        <v>12.7</v>
      </c>
      <c r="F166" s="35"/>
      <c r="G166" s="35">
        <v>149900</v>
      </c>
      <c r="H166" s="36" t="s">
        <v>49</v>
      </c>
      <c r="I166" s="40" t="s">
        <v>323</v>
      </c>
      <c r="J166" s="215"/>
      <c r="K166" s="216"/>
    </row>
    <row r="167" spans="1:11" s="209" customFormat="1" ht="15.75" customHeight="1">
      <c r="A167" s="36" t="s">
        <v>324</v>
      </c>
      <c r="B167" s="37" t="s">
        <v>129</v>
      </c>
      <c r="C167" s="41" t="s">
        <v>120</v>
      </c>
      <c r="D167" s="42">
        <v>0.17599999999999999</v>
      </c>
      <c r="E167" s="39"/>
      <c r="F167" s="35" t="s">
        <v>53</v>
      </c>
      <c r="G167" s="35">
        <v>99900</v>
      </c>
      <c r="H167" s="36" t="s">
        <v>38</v>
      </c>
      <c r="I167" s="40" t="s">
        <v>325</v>
      </c>
      <c r="J167" s="218"/>
      <c r="K167" s="215"/>
    </row>
    <row r="168" spans="1:11" s="209" customFormat="1" ht="15.75" customHeight="1">
      <c r="A168" s="36" t="s">
        <v>326</v>
      </c>
      <c r="B168" s="37" t="s">
        <v>157</v>
      </c>
      <c r="C168" s="41">
        <v>20</v>
      </c>
      <c r="D168" s="42">
        <v>2.89</v>
      </c>
      <c r="E168" s="39"/>
      <c r="F168" s="35"/>
      <c r="G168" s="35">
        <v>164900</v>
      </c>
      <c r="H168" s="36" t="s">
        <v>49</v>
      </c>
      <c r="I168" s="40" t="s">
        <v>327</v>
      </c>
      <c r="J168" s="218"/>
      <c r="K168" s="215"/>
    </row>
    <row r="169" spans="1:11" s="209" customFormat="1" ht="15.75" customHeight="1">
      <c r="A169" s="36" t="s">
        <v>328</v>
      </c>
      <c r="B169" s="37" t="s">
        <v>212</v>
      </c>
      <c r="C169" s="41">
        <v>20</v>
      </c>
      <c r="D169" s="42"/>
      <c r="E169" s="39">
        <v>1.74</v>
      </c>
      <c r="F169" s="35"/>
      <c r="G169" s="35">
        <v>155900</v>
      </c>
      <c r="H169" s="36" t="s">
        <v>329</v>
      </c>
      <c r="I169" s="40" t="s">
        <v>330</v>
      </c>
      <c r="J169" s="218"/>
      <c r="K169" s="215"/>
    </row>
    <row r="170" spans="1:11" s="209" customFormat="1" ht="15.75" customHeight="1">
      <c r="A170" s="36" t="s">
        <v>331</v>
      </c>
      <c r="B170" s="37" t="s">
        <v>129</v>
      </c>
      <c r="C170" s="55">
        <v>20</v>
      </c>
      <c r="D170" s="42">
        <v>14.23</v>
      </c>
      <c r="E170" s="42"/>
      <c r="F170" s="35"/>
      <c r="G170" s="35">
        <v>164900</v>
      </c>
      <c r="H170" s="36" t="s">
        <v>25</v>
      </c>
      <c r="I170" s="40" t="s">
        <v>332</v>
      </c>
      <c r="J170" s="215"/>
      <c r="K170" s="215"/>
    </row>
    <row r="171" spans="1:11" s="209" customFormat="1" ht="15.75" customHeight="1">
      <c r="A171" s="68" t="s">
        <v>333</v>
      </c>
      <c r="B171" s="37" t="s">
        <v>129</v>
      </c>
      <c r="C171" s="55">
        <v>20</v>
      </c>
      <c r="D171" s="42">
        <v>7.0000000000000007E-2</v>
      </c>
      <c r="E171" s="39"/>
      <c r="F171" s="35"/>
      <c r="G171" s="35">
        <v>39900</v>
      </c>
      <c r="H171" s="36" t="s">
        <v>38</v>
      </c>
      <c r="I171" s="40" t="s">
        <v>334</v>
      </c>
      <c r="J171" s="213"/>
      <c r="K171" s="215"/>
    </row>
    <row r="172" spans="1:11" s="209" customFormat="1" ht="15.75" customHeight="1">
      <c r="A172" s="68" t="s">
        <v>335</v>
      </c>
      <c r="B172" s="37" t="s">
        <v>129</v>
      </c>
      <c r="C172" s="55">
        <v>20</v>
      </c>
      <c r="D172" s="42">
        <v>2.2450000000000001</v>
      </c>
      <c r="E172" s="39"/>
      <c r="F172" s="35"/>
      <c r="G172" s="35">
        <v>99900</v>
      </c>
      <c r="H172" s="36" t="s">
        <v>38</v>
      </c>
      <c r="I172" s="40" t="s">
        <v>336</v>
      </c>
      <c r="J172" s="219"/>
      <c r="K172" s="215"/>
    </row>
    <row r="173" spans="1:11" s="209" customFormat="1" ht="15.75" customHeight="1">
      <c r="A173" s="36" t="s">
        <v>337</v>
      </c>
      <c r="B173" s="37" t="s">
        <v>157</v>
      </c>
      <c r="C173" s="41">
        <v>20</v>
      </c>
      <c r="D173" s="42">
        <v>0.58099999999999996</v>
      </c>
      <c r="E173" s="39"/>
      <c r="F173" s="35"/>
      <c r="G173" s="35">
        <v>139900</v>
      </c>
      <c r="H173" s="36" t="s">
        <v>25</v>
      </c>
      <c r="I173" s="40" t="s">
        <v>338</v>
      </c>
      <c r="J173" s="219"/>
      <c r="K173" s="215"/>
    </row>
    <row r="174" spans="1:11" s="209" customFormat="1" ht="15.75" customHeight="1">
      <c r="A174" s="65" t="s">
        <v>337</v>
      </c>
      <c r="B174" s="37" t="s">
        <v>212</v>
      </c>
      <c r="C174" s="41">
        <v>20</v>
      </c>
      <c r="D174" s="42">
        <v>11.558</v>
      </c>
      <c r="E174" s="39">
        <v>4.8</v>
      </c>
      <c r="F174" s="35"/>
      <c r="G174" s="35">
        <v>165900</v>
      </c>
      <c r="H174" s="36" t="s">
        <v>38</v>
      </c>
      <c r="I174" s="40" t="s">
        <v>339</v>
      </c>
      <c r="J174" s="214"/>
      <c r="K174" s="215"/>
    </row>
    <row r="175" spans="1:11" s="209" customFormat="1" ht="15.75" customHeight="1">
      <c r="A175" s="36" t="s">
        <v>337</v>
      </c>
      <c r="B175" s="37" t="s">
        <v>157</v>
      </c>
      <c r="C175" s="41" t="s">
        <v>33</v>
      </c>
      <c r="D175" s="42">
        <v>1.004</v>
      </c>
      <c r="E175" s="69"/>
      <c r="F175" s="35"/>
      <c r="G175" s="35">
        <v>149900</v>
      </c>
      <c r="H175" s="36" t="s">
        <v>38</v>
      </c>
      <c r="I175" s="40" t="s">
        <v>340</v>
      </c>
      <c r="J175" s="215"/>
      <c r="K175" s="215"/>
    </row>
    <row r="176" spans="1:11" s="209" customFormat="1" ht="15.75" customHeight="1">
      <c r="A176" s="36" t="s">
        <v>341</v>
      </c>
      <c r="B176" s="37" t="s">
        <v>212</v>
      </c>
      <c r="C176" s="41" t="s">
        <v>33</v>
      </c>
      <c r="D176" s="42">
        <v>3.88</v>
      </c>
      <c r="E176" s="69"/>
      <c r="F176" s="35"/>
      <c r="G176" s="35">
        <v>169900</v>
      </c>
      <c r="H176" s="36" t="s">
        <v>49</v>
      </c>
      <c r="I176" s="40" t="s">
        <v>342</v>
      </c>
      <c r="J176" s="215"/>
      <c r="K176" s="215"/>
    </row>
    <row r="177" spans="1:256" s="209" customFormat="1" ht="15.75" customHeight="1">
      <c r="A177" s="36" t="s">
        <v>341</v>
      </c>
      <c r="B177" s="37" t="s">
        <v>129</v>
      </c>
      <c r="C177" s="41" t="s">
        <v>120</v>
      </c>
      <c r="D177" s="42">
        <v>0.7</v>
      </c>
      <c r="E177" s="63"/>
      <c r="F177" s="35"/>
      <c r="G177" s="35">
        <v>240900</v>
      </c>
      <c r="H177" s="36" t="s">
        <v>38</v>
      </c>
      <c r="I177" s="40" t="s">
        <v>343</v>
      </c>
      <c r="J177" s="218"/>
      <c r="K177" s="215"/>
    </row>
    <row r="178" spans="1:256" s="209" customFormat="1" ht="15.75" customHeight="1">
      <c r="A178" s="36" t="s">
        <v>344</v>
      </c>
      <c r="B178" s="37" t="s">
        <v>212</v>
      </c>
      <c r="C178" s="41">
        <v>20</v>
      </c>
      <c r="D178" s="42">
        <v>6</v>
      </c>
      <c r="E178" s="42">
        <v>28.466000000000001</v>
      </c>
      <c r="F178" s="35"/>
      <c r="G178" s="35">
        <v>159900</v>
      </c>
      <c r="H178" s="36" t="s">
        <v>25</v>
      </c>
      <c r="I178" s="40" t="s">
        <v>345</v>
      </c>
      <c r="J178" s="218"/>
      <c r="K178" s="215"/>
    </row>
    <row r="179" spans="1:256" s="209" customFormat="1" ht="15.75" customHeight="1">
      <c r="A179" s="68" t="s">
        <v>346</v>
      </c>
      <c r="B179" s="37" t="s">
        <v>129</v>
      </c>
      <c r="C179" s="55" t="s">
        <v>33</v>
      </c>
      <c r="D179" s="42">
        <v>0.23500000000000001</v>
      </c>
      <c r="E179" s="39"/>
      <c r="F179" s="35"/>
      <c r="G179" s="35">
        <v>99900</v>
      </c>
      <c r="H179" s="36" t="s">
        <v>38</v>
      </c>
      <c r="I179" s="40" t="s">
        <v>347</v>
      </c>
      <c r="J179" s="214"/>
      <c r="K179" s="215"/>
    </row>
    <row r="180" spans="1:256" s="209" customFormat="1" ht="15.75" customHeight="1">
      <c r="A180" s="36" t="s">
        <v>344</v>
      </c>
      <c r="B180" s="37" t="s">
        <v>212</v>
      </c>
      <c r="C180" s="41" t="s">
        <v>33</v>
      </c>
      <c r="D180" s="39">
        <v>5.1130000000000004</v>
      </c>
      <c r="E180" s="39">
        <v>2.7</v>
      </c>
      <c r="F180" s="35"/>
      <c r="G180" s="35">
        <v>155900</v>
      </c>
      <c r="H180" s="36" t="s">
        <v>25</v>
      </c>
      <c r="I180" s="40" t="s">
        <v>348</v>
      </c>
      <c r="J180" s="215"/>
      <c r="K180" s="215"/>
    </row>
    <row r="181" spans="1:256" s="227" customFormat="1" ht="15.75" customHeight="1">
      <c r="A181" s="36" t="s">
        <v>349</v>
      </c>
      <c r="B181" s="37" t="s">
        <v>129</v>
      </c>
      <c r="C181" s="41" t="s">
        <v>33</v>
      </c>
      <c r="D181" s="42">
        <v>9.8000000000000004E-2</v>
      </c>
      <c r="E181" s="66"/>
      <c r="F181" s="35"/>
      <c r="G181" s="35">
        <v>119900</v>
      </c>
      <c r="H181" s="36" t="s">
        <v>38</v>
      </c>
      <c r="I181" s="40" t="s">
        <v>350</v>
      </c>
      <c r="J181" s="214"/>
      <c r="K181" s="221"/>
      <c r="L181" s="222"/>
      <c r="M181" s="223"/>
      <c r="N181" s="224"/>
      <c r="O181" s="225"/>
      <c r="P181" s="226"/>
      <c r="R181" s="228"/>
      <c r="T181" s="221"/>
      <c r="U181" s="222"/>
      <c r="V181" s="223"/>
      <c r="W181" s="224"/>
      <c r="X181" s="225"/>
      <c r="Y181" s="226"/>
      <c r="AA181" s="228"/>
      <c r="AC181" s="221"/>
      <c r="AD181" s="222"/>
      <c r="AE181" s="223"/>
      <c r="AF181" s="224"/>
      <c r="AG181" s="225"/>
      <c r="AH181" s="226"/>
      <c r="AJ181" s="228"/>
      <c r="AL181" s="221"/>
      <c r="AM181" s="222"/>
      <c r="AN181" s="223"/>
      <c r="AO181" s="224"/>
      <c r="AP181" s="225"/>
      <c r="AQ181" s="226"/>
      <c r="AS181" s="228"/>
      <c r="AU181" s="221"/>
      <c r="AV181" s="222"/>
      <c r="AW181" s="223"/>
      <c r="AX181" s="224"/>
      <c r="AY181" s="225"/>
      <c r="AZ181" s="226"/>
      <c r="BB181" s="228"/>
      <c r="BD181" s="221"/>
      <c r="BE181" s="222"/>
      <c r="BF181" s="223"/>
      <c r="BG181" s="224"/>
      <c r="BH181" s="225"/>
      <c r="BI181" s="226"/>
      <c r="BK181" s="228"/>
      <c r="BM181" s="221"/>
      <c r="BN181" s="222"/>
      <c r="BO181" s="223"/>
      <c r="BP181" s="224"/>
      <c r="BQ181" s="225"/>
      <c r="BR181" s="226"/>
      <c r="BT181" s="228"/>
      <c r="BV181" s="221"/>
      <c r="BW181" s="222"/>
      <c r="BX181" s="223"/>
      <c r="BY181" s="224"/>
      <c r="BZ181" s="225"/>
      <c r="CA181" s="226"/>
      <c r="CC181" s="228"/>
      <c r="CE181" s="221"/>
      <c r="CF181" s="222"/>
      <c r="CG181" s="223"/>
      <c r="CH181" s="224"/>
      <c r="CI181" s="225"/>
      <c r="CJ181" s="226"/>
      <c r="CL181" s="228"/>
      <c r="CN181" s="221"/>
      <c r="CO181" s="222"/>
      <c r="CP181" s="223"/>
      <c r="CQ181" s="224"/>
      <c r="CR181" s="225"/>
      <c r="CS181" s="226"/>
      <c r="CU181" s="228"/>
      <c r="CW181" s="221"/>
      <c r="CX181" s="222"/>
      <c r="CY181" s="223"/>
      <c r="CZ181" s="224"/>
      <c r="DA181" s="225"/>
      <c r="DB181" s="226"/>
      <c r="DD181" s="228"/>
      <c r="DF181" s="221"/>
      <c r="DG181" s="222"/>
      <c r="DH181" s="223"/>
      <c r="DI181" s="224"/>
      <c r="DJ181" s="225"/>
      <c r="DK181" s="226"/>
      <c r="DM181" s="228"/>
      <c r="DO181" s="221"/>
      <c r="DP181" s="222"/>
      <c r="DQ181" s="223"/>
      <c r="DR181" s="224"/>
      <c r="DS181" s="225"/>
      <c r="DT181" s="226"/>
      <c r="DV181" s="228"/>
      <c r="DX181" s="221"/>
      <c r="DY181" s="222"/>
      <c r="DZ181" s="223"/>
      <c r="EA181" s="224"/>
      <c r="EB181" s="225"/>
      <c r="EC181" s="226"/>
      <c r="EE181" s="228"/>
      <c r="EG181" s="221"/>
      <c r="EH181" s="222"/>
      <c r="EI181" s="223"/>
      <c r="EJ181" s="224"/>
      <c r="EK181" s="225"/>
      <c r="EL181" s="226"/>
      <c r="EN181" s="228"/>
      <c r="EP181" s="221"/>
      <c r="EQ181" s="222"/>
      <c r="ER181" s="223"/>
      <c r="ES181" s="224"/>
      <c r="ET181" s="225"/>
      <c r="EU181" s="226"/>
      <c r="EW181" s="228"/>
      <c r="EY181" s="221"/>
      <c r="EZ181" s="222"/>
      <c r="FA181" s="223"/>
      <c r="FB181" s="224"/>
      <c r="FC181" s="225"/>
      <c r="FD181" s="226"/>
      <c r="FF181" s="228"/>
      <c r="FH181" s="221"/>
      <c r="FI181" s="222"/>
      <c r="FJ181" s="223"/>
      <c r="FK181" s="224"/>
      <c r="FL181" s="225"/>
      <c r="FM181" s="226"/>
      <c r="FO181" s="228"/>
      <c r="FQ181" s="221"/>
      <c r="FR181" s="222"/>
      <c r="FS181" s="223"/>
      <c r="FT181" s="224"/>
      <c r="FU181" s="225"/>
      <c r="FV181" s="226"/>
      <c r="FX181" s="228"/>
      <c r="FZ181" s="221"/>
      <c r="GA181" s="222"/>
      <c r="GB181" s="223"/>
      <c r="GC181" s="224"/>
      <c r="GD181" s="225"/>
      <c r="GE181" s="226"/>
      <c r="GG181" s="228"/>
      <c r="GI181" s="221"/>
      <c r="GJ181" s="222"/>
      <c r="GK181" s="223"/>
      <c r="GL181" s="224"/>
      <c r="GM181" s="225"/>
      <c r="GN181" s="226"/>
      <c r="GP181" s="228"/>
      <c r="GR181" s="221"/>
      <c r="GS181" s="222"/>
      <c r="GT181" s="223"/>
      <c r="GU181" s="224"/>
      <c r="GV181" s="225"/>
      <c r="GW181" s="226"/>
      <c r="GY181" s="228"/>
      <c r="HA181" s="221"/>
      <c r="HB181" s="222"/>
      <c r="HC181" s="223"/>
      <c r="HD181" s="224"/>
      <c r="HE181" s="225"/>
      <c r="HF181" s="226"/>
      <c r="HH181" s="228"/>
      <c r="HJ181" s="221"/>
      <c r="HK181" s="222"/>
      <c r="HL181" s="223"/>
      <c r="HM181" s="224"/>
      <c r="HN181" s="225"/>
      <c r="HO181" s="226"/>
      <c r="HQ181" s="228"/>
      <c r="HS181" s="221"/>
      <c r="HT181" s="222"/>
      <c r="HU181" s="223"/>
      <c r="HV181" s="224"/>
      <c r="HW181" s="225"/>
      <c r="HX181" s="226"/>
      <c r="HZ181" s="228"/>
      <c r="IB181" s="221"/>
      <c r="IC181" s="222"/>
      <c r="ID181" s="223"/>
      <c r="IE181" s="224"/>
      <c r="IF181" s="225"/>
      <c r="IG181" s="226"/>
      <c r="II181" s="228"/>
      <c r="IK181" s="221"/>
      <c r="IL181" s="222"/>
      <c r="IM181" s="223"/>
      <c r="IN181" s="224"/>
      <c r="IO181" s="225"/>
      <c r="IP181" s="226"/>
      <c r="IR181" s="228"/>
      <c r="IT181" s="221"/>
      <c r="IU181" s="222"/>
      <c r="IV181" s="223"/>
    </row>
    <row r="182" spans="1:256" s="209" customFormat="1" ht="15.75" customHeight="1">
      <c r="A182" s="68" t="s">
        <v>351</v>
      </c>
      <c r="B182" s="37" t="s">
        <v>157</v>
      </c>
      <c r="C182" s="55">
        <v>20</v>
      </c>
      <c r="D182" s="42"/>
      <c r="E182" s="39">
        <v>9.6</v>
      </c>
      <c r="F182" s="35"/>
      <c r="G182" s="35">
        <v>159900</v>
      </c>
      <c r="H182" s="36" t="s">
        <v>49</v>
      </c>
      <c r="I182" s="40" t="s">
        <v>352</v>
      </c>
      <c r="J182" s="213"/>
      <c r="K182" s="215"/>
    </row>
    <row r="183" spans="1:256" s="209" customFormat="1" ht="15.75" customHeight="1">
      <c r="A183" s="68" t="s">
        <v>353</v>
      </c>
      <c r="B183" s="37" t="s">
        <v>129</v>
      </c>
      <c r="C183" s="55" t="s">
        <v>33</v>
      </c>
      <c r="D183" s="42">
        <v>0.191</v>
      </c>
      <c r="E183" s="39"/>
      <c r="F183" s="35"/>
      <c r="G183" s="35">
        <v>99900</v>
      </c>
      <c r="H183" s="36" t="s">
        <v>38</v>
      </c>
      <c r="I183" s="40" t="s">
        <v>354</v>
      </c>
      <c r="J183" s="213"/>
      <c r="K183" s="215"/>
    </row>
    <row r="184" spans="1:256" s="217" customFormat="1" ht="15.75" customHeight="1">
      <c r="A184" s="36" t="s">
        <v>355</v>
      </c>
      <c r="B184" s="37" t="s">
        <v>157</v>
      </c>
      <c r="C184" s="41">
        <v>20</v>
      </c>
      <c r="D184" s="42"/>
      <c r="E184" s="42">
        <v>0.68</v>
      </c>
      <c r="F184" s="35"/>
      <c r="G184" s="35">
        <v>165900</v>
      </c>
      <c r="H184" s="36" t="s">
        <v>49</v>
      </c>
      <c r="I184" s="40" t="s">
        <v>356</v>
      </c>
      <c r="J184" s="215"/>
      <c r="K184" s="216"/>
    </row>
    <row r="185" spans="1:256" s="217" customFormat="1" ht="15.75" customHeight="1">
      <c r="A185" s="36" t="s">
        <v>357</v>
      </c>
      <c r="B185" s="37" t="s">
        <v>212</v>
      </c>
      <c r="C185" s="41" t="s">
        <v>150</v>
      </c>
      <c r="D185" s="42"/>
      <c r="E185" s="42">
        <v>2.16</v>
      </c>
      <c r="F185" s="35"/>
      <c r="G185" s="35">
        <v>189900</v>
      </c>
      <c r="H185" s="36" t="s">
        <v>49</v>
      </c>
      <c r="I185" s="40" t="s">
        <v>358</v>
      </c>
      <c r="J185" s="215"/>
      <c r="K185" s="216"/>
    </row>
    <row r="186" spans="1:256" s="217" customFormat="1" ht="15.75" customHeight="1">
      <c r="A186" s="36" t="s">
        <v>359</v>
      </c>
      <c r="B186" s="37" t="s">
        <v>44</v>
      </c>
      <c r="C186" s="41" t="s">
        <v>360</v>
      </c>
      <c r="D186" s="42">
        <v>0.14000000000000001</v>
      </c>
      <c r="E186" s="39"/>
      <c r="F186" s="35" t="s">
        <v>69</v>
      </c>
      <c r="G186" s="35">
        <v>129900</v>
      </c>
      <c r="H186" s="36" t="s">
        <v>45</v>
      </c>
      <c r="I186" s="40" t="s">
        <v>361</v>
      </c>
      <c r="J186" s="214"/>
      <c r="K186" s="216"/>
    </row>
    <row r="187" spans="1:256" s="209" customFormat="1" ht="15.75" customHeight="1">
      <c r="A187" s="36" t="s">
        <v>362</v>
      </c>
      <c r="B187" s="37" t="s">
        <v>44</v>
      </c>
      <c r="C187" s="55" t="s">
        <v>363</v>
      </c>
      <c r="D187" s="39"/>
      <c r="E187" s="39">
        <v>0.86499999999999999</v>
      </c>
      <c r="F187" s="35">
        <v>166900</v>
      </c>
      <c r="G187" s="35">
        <v>169900</v>
      </c>
      <c r="H187" s="36" t="s">
        <v>64</v>
      </c>
      <c r="I187" s="40" t="s">
        <v>364</v>
      </c>
      <c r="J187" s="215"/>
      <c r="K187" s="215"/>
    </row>
    <row r="188" spans="1:256" s="209" customFormat="1" ht="15.75" customHeight="1">
      <c r="A188" s="36" t="s">
        <v>365</v>
      </c>
      <c r="B188" s="37" t="s">
        <v>157</v>
      </c>
      <c r="C188" s="55" t="s">
        <v>120</v>
      </c>
      <c r="D188" s="39">
        <v>1.26</v>
      </c>
      <c r="E188" s="39"/>
      <c r="F188" s="35"/>
      <c r="G188" s="35">
        <v>299900</v>
      </c>
      <c r="H188" s="36" t="s">
        <v>38</v>
      </c>
      <c r="I188" s="57" t="s">
        <v>366</v>
      </c>
      <c r="J188" s="215"/>
      <c r="K188" s="215"/>
    </row>
    <row r="189" spans="1:256" s="217" customFormat="1" ht="15.75" customHeight="1">
      <c r="A189" s="36" t="s">
        <v>367</v>
      </c>
      <c r="B189" s="37" t="s">
        <v>157</v>
      </c>
      <c r="C189" s="41" t="s">
        <v>120</v>
      </c>
      <c r="D189" s="42">
        <v>0.37</v>
      </c>
      <c r="E189" s="39"/>
      <c r="F189" s="35"/>
      <c r="G189" s="35">
        <v>289900</v>
      </c>
      <c r="H189" s="36" t="s">
        <v>38</v>
      </c>
      <c r="I189" s="57" t="s">
        <v>368</v>
      </c>
      <c r="J189" s="214"/>
      <c r="K189" s="216"/>
    </row>
    <row r="190" spans="1:256" s="217" customFormat="1" ht="15.75" customHeight="1">
      <c r="A190" s="36" t="s">
        <v>369</v>
      </c>
      <c r="B190" s="37" t="s">
        <v>157</v>
      </c>
      <c r="C190" s="41" t="s">
        <v>150</v>
      </c>
      <c r="D190" s="42"/>
      <c r="E190" s="39">
        <v>8.7050000000000001</v>
      </c>
      <c r="F190" s="35"/>
      <c r="G190" s="35">
        <v>155900</v>
      </c>
      <c r="H190" s="36" t="s">
        <v>38</v>
      </c>
      <c r="I190" s="40" t="s">
        <v>370</v>
      </c>
      <c r="J190" s="214"/>
      <c r="K190" s="216"/>
    </row>
    <row r="191" spans="1:256" s="217" customFormat="1" ht="15.75" customHeight="1">
      <c r="A191" s="36" t="s">
        <v>371</v>
      </c>
      <c r="B191" s="37" t="s">
        <v>212</v>
      </c>
      <c r="C191" s="41">
        <v>20</v>
      </c>
      <c r="D191" s="42">
        <v>1.57</v>
      </c>
      <c r="E191" s="39"/>
      <c r="F191" s="35"/>
      <c r="G191" s="35">
        <v>159900</v>
      </c>
      <c r="H191" s="36" t="s">
        <v>49</v>
      </c>
      <c r="I191" s="40" t="s">
        <v>372</v>
      </c>
      <c r="J191" s="214"/>
      <c r="K191" s="216"/>
    </row>
    <row r="192" spans="1:256" s="209" customFormat="1" ht="15.75" customHeight="1">
      <c r="A192" s="36" t="s">
        <v>371</v>
      </c>
      <c r="B192" s="37" t="s">
        <v>129</v>
      </c>
      <c r="C192" s="41" t="s">
        <v>33</v>
      </c>
      <c r="D192" s="42">
        <v>0.17300000000000001</v>
      </c>
      <c r="E192" s="39"/>
      <c r="F192" s="35"/>
      <c r="G192" s="35">
        <v>139900</v>
      </c>
      <c r="H192" s="36" t="s">
        <v>38</v>
      </c>
      <c r="I192" s="40" t="s">
        <v>1665</v>
      </c>
      <c r="J192" s="215"/>
      <c r="K192" s="215"/>
    </row>
    <row r="193" spans="1:256" s="209" customFormat="1" ht="15.75" customHeight="1">
      <c r="A193" s="36" t="s">
        <v>371</v>
      </c>
      <c r="B193" s="37" t="s">
        <v>212</v>
      </c>
      <c r="C193" s="41" t="s">
        <v>33</v>
      </c>
      <c r="D193" s="42"/>
      <c r="E193" s="39">
        <v>3.33</v>
      </c>
      <c r="F193" s="35"/>
      <c r="G193" s="35">
        <v>159900</v>
      </c>
      <c r="H193" s="36" t="s">
        <v>49</v>
      </c>
      <c r="I193" s="40" t="s">
        <v>50</v>
      </c>
      <c r="J193" s="215"/>
      <c r="K193" s="215"/>
    </row>
    <row r="194" spans="1:256" s="209" customFormat="1" ht="15.75" customHeight="1">
      <c r="A194" s="68" t="s">
        <v>373</v>
      </c>
      <c r="B194" s="37" t="s">
        <v>129</v>
      </c>
      <c r="C194" s="55">
        <v>20</v>
      </c>
      <c r="D194" s="42">
        <v>0.13500000000000001</v>
      </c>
      <c r="E194" s="39"/>
      <c r="F194" s="35"/>
      <c r="G194" s="35">
        <v>39900</v>
      </c>
      <c r="H194" s="36" t="s">
        <v>38</v>
      </c>
      <c r="I194" s="40" t="s">
        <v>374</v>
      </c>
      <c r="J194" s="213"/>
      <c r="K194" s="215"/>
    </row>
    <row r="195" spans="1:256" s="217" customFormat="1" ht="15.75" customHeight="1">
      <c r="A195" s="36" t="s">
        <v>375</v>
      </c>
      <c r="B195" s="37" t="s">
        <v>129</v>
      </c>
      <c r="C195" s="55" t="s">
        <v>33</v>
      </c>
      <c r="D195" s="42">
        <v>0.26600000000000001</v>
      </c>
      <c r="E195" s="39"/>
      <c r="F195" s="35"/>
      <c r="G195" s="70">
        <v>99900</v>
      </c>
      <c r="H195" s="36" t="s">
        <v>38</v>
      </c>
      <c r="I195" s="40" t="s">
        <v>376</v>
      </c>
      <c r="J195" s="216"/>
      <c r="K195" s="216"/>
    </row>
    <row r="196" spans="1:256" s="217" customFormat="1" ht="15.75" customHeight="1">
      <c r="A196" s="36" t="s">
        <v>375</v>
      </c>
      <c r="B196" s="37" t="s">
        <v>129</v>
      </c>
      <c r="C196" s="55">
        <v>20</v>
      </c>
      <c r="D196" s="42">
        <v>0.27400000000000002</v>
      </c>
      <c r="E196" s="69"/>
      <c r="F196" s="35"/>
      <c r="G196" s="70">
        <v>89900</v>
      </c>
      <c r="H196" s="36" t="s">
        <v>38</v>
      </c>
      <c r="I196" s="40" t="s">
        <v>1666</v>
      </c>
      <c r="J196" s="219"/>
      <c r="K196" s="216"/>
    </row>
    <row r="197" spans="1:256" s="227" customFormat="1" ht="15.75" customHeight="1">
      <c r="A197" s="36" t="s">
        <v>377</v>
      </c>
      <c r="B197" s="36" t="s">
        <v>168</v>
      </c>
      <c r="C197" s="41">
        <v>20</v>
      </c>
      <c r="D197" s="42">
        <v>3.1E-2</v>
      </c>
      <c r="E197" s="43">
        <v>0.09</v>
      </c>
      <c r="F197" s="35"/>
      <c r="G197" s="35">
        <v>49900</v>
      </c>
      <c r="H197" s="36" t="s">
        <v>38</v>
      </c>
      <c r="I197" s="40" t="s">
        <v>378</v>
      </c>
      <c r="L197" s="222"/>
      <c r="M197" s="231"/>
      <c r="N197" s="232"/>
      <c r="O197" s="226"/>
      <c r="P197" s="226"/>
      <c r="R197" s="228"/>
      <c r="U197" s="222"/>
      <c r="V197" s="231"/>
      <c r="W197" s="232"/>
      <c r="X197" s="226"/>
      <c r="Y197" s="226"/>
      <c r="AA197" s="228"/>
      <c r="AD197" s="222"/>
      <c r="AE197" s="231"/>
      <c r="AF197" s="232"/>
      <c r="AG197" s="226"/>
      <c r="AH197" s="226"/>
      <c r="AJ197" s="228"/>
      <c r="AM197" s="222"/>
      <c r="AN197" s="231"/>
      <c r="AO197" s="232"/>
      <c r="AP197" s="226"/>
      <c r="AQ197" s="226"/>
      <c r="AS197" s="228"/>
      <c r="AV197" s="222"/>
      <c r="AW197" s="231"/>
      <c r="AX197" s="232"/>
      <c r="AY197" s="226"/>
      <c r="AZ197" s="226"/>
      <c r="BB197" s="228"/>
      <c r="BE197" s="222"/>
      <c r="BF197" s="231"/>
      <c r="BG197" s="232"/>
      <c r="BH197" s="226"/>
      <c r="BI197" s="226"/>
      <c r="BK197" s="228"/>
      <c r="BN197" s="222"/>
      <c r="BO197" s="231"/>
      <c r="BP197" s="232"/>
      <c r="BQ197" s="226"/>
      <c r="BR197" s="226"/>
      <c r="BT197" s="228"/>
      <c r="BW197" s="222"/>
      <c r="BX197" s="231"/>
      <c r="BY197" s="232"/>
      <c r="BZ197" s="226"/>
      <c r="CA197" s="226"/>
      <c r="CC197" s="228"/>
      <c r="CF197" s="222"/>
      <c r="CG197" s="231"/>
      <c r="CH197" s="232"/>
      <c r="CI197" s="226"/>
      <c r="CJ197" s="226"/>
      <c r="CL197" s="228"/>
      <c r="CO197" s="222"/>
      <c r="CP197" s="231"/>
      <c r="CQ197" s="232"/>
      <c r="CR197" s="226"/>
      <c r="CS197" s="226"/>
      <c r="CU197" s="228"/>
      <c r="CX197" s="222"/>
      <c r="CY197" s="231"/>
      <c r="CZ197" s="232"/>
      <c r="DA197" s="226"/>
      <c r="DB197" s="226"/>
      <c r="DD197" s="228"/>
      <c r="DG197" s="222"/>
      <c r="DH197" s="231"/>
      <c r="DI197" s="232"/>
      <c r="DJ197" s="226"/>
      <c r="DK197" s="226"/>
      <c r="DM197" s="228"/>
      <c r="DP197" s="222"/>
      <c r="DQ197" s="231"/>
      <c r="DR197" s="232"/>
      <c r="DS197" s="226"/>
      <c r="DT197" s="226"/>
      <c r="DV197" s="228"/>
      <c r="DY197" s="222"/>
      <c r="DZ197" s="231"/>
      <c r="EA197" s="232"/>
      <c r="EB197" s="226"/>
      <c r="EC197" s="226"/>
      <c r="EE197" s="228"/>
      <c r="EH197" s="222"/>
      <c r="EI197" s="231"/>
      <c r="EJ197" s="232"/>
      <c r="EK197" s="226"/>
      <c r="EL197" s="226"/>
      <c r="EN197" s="228"/>
      <c r="EQ197" s="222"/>
      <c r="ER197" s="231"/>
      <c r="ES197" s="232"/>
      <c r="ET197" s="226"/>
      <c r="EU197" s="226"/>
      <c r="EW197" s="228"/>
      <c r="EZ197" s="222"/>
      <c r="FA197" s="231"/>
      <c r="FB197" s="232"/>
      <c r="FC197" s="226"/>
      <c r="FD197" s="226"/>
      <c r="FF197" s="228"/>
      <c r="FI197" s="222"/>
      <c r="FJ197" s="231"/>
      <c r="FK197" s="232"/>
      <c r="FL197" s="226"/>
      <c r="FM197" s="226"/>
      <c r="FO197" s="228"/>
      <c r="FR197" s="222"/>
      <c r="FS197" s="231"/>
      <c r="FT197" s="232"/>
      <c r="FU197" s="226"/>
      <c r="FV197" s="226"/>
      <c r="FX197" s="228"/>
      <c r="GA197" s="222"/>
      <c r="GB197" s="231"/>
      <c r="GC197" s="232"/>
      <c r="GD197" s="226"/>
      <c r="GE197" s="226"/>
      <c r="GG197" s="228"/>
      <c r="GJ197" s="222"/>
      <c r="GK197" s="231"/>
      <c r="GL197" s="232"/>
      <c r="GM197" s="226"/>
      <c r="GN197" s="226"/>
      <c r="GP197" s="228"/>
      <c r="GS197" s="222"/>
      <c r="GT197" s="231"/>
      <c r="GU197" s="232"/>
      <c r="GV197" s="226"/>
      <c r="GW197" s="226"/>
      <c r="GY197" s="228"/>
      <c r="HB197" s="222"/>
      <c r="HC197" s="231"/>
      <c r="HD197" s="232"/>
      <c r="HE197" s="226"/>
      <c r="HF197" s="226"/>
      <c r="HH197" s="228"/>
      <c r="HK197" s="222"/>
      <c r="HL197" s="231"/>
      <c r="HM197" s="232"/>
      <c r="HN197" s="226"/>
      <c r="HO197" s="226"/>
      <c r="HQ197" s="228"/>
      <c r="HT197" s="222"/>
      <c r="HU197" s="231"/>
      <c r="HV197" s="232"/>
      <c r="HW197" s="226"/>
      <c r="HX197" s="226"/>
      <c r="HZ197" s="228"/>
      <c r="IC197" s="222"/>
      <c r="ID197" s="231"/>
      <c r="IE197" s="232"/>
      <c r="IF197" s="226"/>
      <c r="IG197" s="226"/>
      <c r="II197" s="228"/>
      <c r="IL197" s="222"/>
      <c r="IM197" s="231"/>
      <c r="IN197" s="232"/>
      <c r="IO197" s="226"/>
      <c r="IP197" s="226"/>
      <c r="IR197" s="228"/>
      <c r="IU197" s="222"/>
      <c r="IV197" s="231"/>
    </row>
    <row r="198" spans="1:256" s="209" customFormat="1" ht="15.75" customHeight="1">
      <c r="A198" s="36" t="s">
        <v>379</v>
      </c>
      <c r="B198" s="37" t="s">
        <v>129</v>
      </c>
      <c r="C198" s="41">
        <v>20</v>
      </c>
      <c r="D198" s="42">
        <v>0.7</v>
      </c>
      <c r="E198" s="39"/>
      <c r="F198" s="35" t="s">
        <v>380</v>
      </c>
      <c r="G198" s="35">
        <v>149900</v>
      </c>
      <c r="H198" s="36" t="s">
        <v>38</v>
      </c>
      <c r="I198" s="40" t="s">
        <v>381</v>
      </c>
      <c r="J198" s="214"/>
      <c r="K198" s="215"/>
    </row>
    <row r="199" spans="1:256" s="209" customFormat="1" ht="15.75" customHeight="1">
      <c r="A199" s="36" t="s">
        <v>377</v>
      </c>
      <c r="B199" s="37" t="s">
        <v>212</v>
      </c>
      <c r="C199" s="41">
        <v>20</v>
      </c>
      <c r="D199" s="42">
        <v>7.3</v>
      </c>
      <c r="E199" s="39">
        <v>10.98</v>
      </c>
      <c r="F199" s="35"/>
      <c r="G199" s="35">
        <v>145900</v>
      </c>
      <c r="H199" s="36" t="s">
        <v>38</v>
      </c>
      <c r="I199" s="40" t="s">
        <v>382</v>
      </c>
      <c r="J199" s="214"/>
      <c r="K199" s="215"/>
    </row>
    <row r="200" spans="1:256" s="225" customFormat="1" ht="15.75" customHeight="1">
      <c r="A200" s="36" t="s">
        <v>377</v>
      </c>
      <c r="B200" s="37" t="s">
        <v>129</v>
      </c>
      <c r="C200" s="41" t="s">
        <v>33</v>
      </c>
      <c r="D200" s="42">
        <v>1.0999999999999999E-2</v>
      </c>
      <c r="E200" s="39"/>
      <c r="F200" s="35"/>
      <c r="G200" s="35">
        <v>139900</v>
      </c>
      <c r="H200" s="36" t="s">
        <v>38</v>
      </c>
      <c r="I200" s="40" t="s">
        <v>1667</v>
      </c>
      <c r="J200" s="233"/>
      <c r="K200" s="234"/>
      <c r="L200" s="235"/>
      <c r="M200" s="231"/>
      <c r="N200" s="231"/>
      <c r="Q200" s="233"/>
      <c r="R200" s="228"/>
      <c r="S200" s="233"/>
      <c r="T200" s="234"/>
      <c r="U200" s="235"/>
      <c r="V200" s="231"/>
      <c r="W200" s="231"/>
      <c r="Z200" s="233"/>
      <c r="AA200" s="228"/>
      <c r="AB200" s="233"/>
      <c r="AC200" s="234"/>
      <c r="AD200" s="235"/>
      <c r="AE200" s="231"/>
      <c r="AF200" s="231"/>
      <c r="AI200" s="233"/>
      <c r="AJ200" s="228"/>
      <c r="AK200" s="233"/>
      <c r="AL200" s="234"/>
      <c r="AM200" s="235"/>
      <c r="AN200" s="231"/>
      <c r="AO200" s="231"/>
      <c r="AR200" s="233"/>
      <c r="AS200" s="228"/>
      <c r="AT200" s="233"/>
      <c r="AU200" s="234"/>
      <c r="AV200" s="235"/>
      <c r="AW200" s="231"/>
      <c r="AX200" s="231"/>
      <c r="BA200" s="233"/>
      <c r="BB200" s="228"/>
      <c r="BC200" s="233"/>
      <c r="BD200" s="234"/>
      <c r="BE200" s="235"/>
      <c r="BF200" s="231"/>
      <c r="BG200" s="231"/>
      <c r="BJ200" s="233"/>
      <c r="BK200" s="228"/>
      <c r="BL200" s="233"/>
      <c r="BM200" s="234"/>
      <c r="BN200" s="235"/>
      <c r="BO200" s="231"/>
      <c r="BP200" s="231"/>
      <c r="BS200" s="233"/>
      <c r="BT200" s="228"/>
      <c r="BU200" s="233"/>
      <c r="BV200" s="234"/>
      <c r="BW200" s="235"/>
      <c r="BX200" s="231"/>
      <c r="BY200" s="231"/>
      <c r="CB200" s="233"/>
      <c r="CC200" s="228"/>
      <c r="CD200" s="233"/>
      <c r="CE200" s="234"/>
      <c r="CF200" s="235"/>
      <c r="CG200" s="231"/>
      <c r="CH200" s="231"/>
      <c r="CK200" s="233"/>
      <c r="CL200" s="228"/>
      <c r="CM200" s="233"/>
      <c r="CN200" s="234"/>
      <c r="CO200" s="235"/>
      <c r="CP200" s="231"/>
      <c r="CQ200" s="231"/>
      <c r="CT200" s="233"/>
      <c r="CU200" s="228"/>
      <c r="CV200" s="233"/>
      <c r="CW200" s="234"/>
      <c r="CX200" s="235"/>
      <c r="CY200" s="231"/>
      <c r="CZ200" s="231"/>
      <c r="DC200" s="233"/>
      <c r="DD200" s="228"/>
      <c r="DE200" s="233"/>
      <c r="DF200" s="234"/>
      <c r="DG200" s="235"/>
      <c r="DH200" s="231"/>
      <c r="DI200" s="231"/>
      <c r="DL200" s="233"/>
      <c r="DM200" s="228"/>
      <c r="DN200" s="233"/>
      <c r="DO200" s="234"/>
      <c r="DP200" s="235"/>
      <c r="DQ200" s="231"/>
      <c r="DR200" s="231"/>
      <c r="DU200" s="233"/>
      <c r="DV200" s="228"/>
      <c r="DW200" s="233"/>
      <c r="DX200" s="234"/>
      <c r="DY200" s="235"/>
      <c r="DZ200" s="231"/>
      <c r="EA200" s="231"/>
      <c r="ED200" s="233"/>
      <c r="EE200" s="228"/>
      <c r="EF200" s="233"/>
      <c r="EG200" s="234"/>
      <c r="EH200" s="235"/>
      <c r="EI200" s="231"/>
      <c r="EJ200" s="231"/>
      <c r="EM200" s="233"/>
      <c r="EN200" s="228"/>
      <c r="EO200" s="233"/>
      <c r="EP200" s="234"/>
      <c r="EQ200" s="235"/>
      <c r="ER200" s="231"/>
      <c r="ES200" s="231"/>
      <c r="EV200" s="233"/>
      <c r="EW200" s="228"/>
      <c r="EX200" s="233"/>
      <c r="EY200" s="234"/>
      <c r="EZ200" s="235"/>
      <c r="FA200" s="231"/>
      <c r="FB200" s="231"/>
      <c r="FE200" s="233"/>
      <c r="FF200" s="228"/>
      <c r="FG200" s="233"/>
      <c r="FH200" s="234"/>
      <c r="FI200" s="235"/>
      <c r="FJ200" s="231"/>
      <c r="FK200" s="231"/>
      <c r="FN200" s="233"/>
      <c r="FO200" s="228"/>
      <c r="FP200" s="233"/>
      <c r="FQ200" s="234"/>
      <c r="FR200" s="235"/>
      <c r="FS200" s="231"/>
      <c r="FT200" s="231"/>
      <c r="FW200" s="233"/>
      <c r="FX200" s="228"/>
      <c r="FY200" s="233"/>
      <c r="FZ200" s="234"/>
      <c r="GA200" s="235"/>
      <c r="GB200" s="231"/>
      <c r="GC200" s="231"/>
      <c r="GF200" s="233"/>
      <c r="GG200" s="228"/>
      <c r="GH200" s="233"/>
      <c r="GI200" s="234"/>
      <c r="GJ200" s="235"/>
      <c r="GK200" s="231"/>
      <c r="GL200" s="231"/>
      <c r="GO200" s="233"/>
      <c r="GP200" s="228"/>
      <c r="GQ200" s="233"/>
      <c r="GR200" s="234"/>
      <c r="GS200" s="235"/>
      <c r="GT200" s="231"/>
      <c r="GU200" s="231"/>
      <c r="GX200" s="233"/>
      <c r="GY200" s="228"/>
      <c r="GZ200" s="233"/>
      <c r="HA200" s="234"/>
      <c r="HB200" s="235"/>
      <c r="HC200" s="231"/>
      <c r="HD200" s="231"/>
      <c r="HG200" s="233"/>
      <c r="HH200" s="228"/>
      <c r="HI200" s="233"/>
      <c r="HJ200" s="234"/>
      <c r="HK200" s="235"/>
      <c r="HL200" s="231"/>
      <c r="HM200" s="231"/>
      <c r="HP200" s="233"/>
      <c r="HQ200" s="228"/>
      <c r="HR200" s="233"/>
      <c r="HS200" s="234"/>
      <c r="HT200" s="235"/>
      <c r="HU200" s="231"/>
      <c r="HV200" s="231"/>
      <c r="HY200" s="233"/>
      <c r="HZ200" s="228"/>
      <c r="IA200" s="233"/>
      <c r="IB200" s="234"/>
      <c r="IC200" s="235"/>
      <c r="ID200" s="231"/>
      <c r="IE200" s="231"/>
      <c r="IH200" s="233"/>
      <c r="II200" s="228"/>
      <c r="IJ200" s="233"/>
      <c r="IK200" s="234"/>
      <c r="IL200" s="235"/>
      <c r="IM200" s="231"/>
      <c r="IN200" s="231"/>
      <c r="IQ200" s="233"/>
      <c r="IR200" s="228"/>
      <c r="IS200" s="233"/>
      <c r="IT200" s="234"/>
      <c r="IU200" s="235"/>
      <c r="IV200" s="231"/>
    </row>
    <row r="201" spans="1:256" s="226" customFormat="1" ht="15.75" customHeight="1">
      <c r="A201" s="36" t="s">
        <v>377</v>
      </c>
      <c r="B201" s="37" t="s">
        <v>212</v>
      </c>
      <c r="C201" s="41" t="s">
        <v>33</v>
      </c>
      <c r="D201" s="42">
        <v>38</v>
      </c>
      <c r="E201" s="39">
        <v>26.89</v>
      </c>
      <c r="F201" s="35"/>
      <c r="G201" s="35">
        <v>144900</v>
      </c>
      <c r="H201" s="36" t="s">
        <v>25</v>
      </c>
      <c r="I201" s="40" t="s">
        <v>383</v>
      </c>
      <c r="J201" s="227"/>
      <c r="K201" s="221"/>
      <c r="L201" s="222"/>
      <c r="M201" s="231"/>
      <c r="N201" s="231"/>
      <c r="Q201" s="227"/>
      <c r="R201" s="228"/>
      <c r="S201" s="227"/>
      <c r="T201" s="221"/>
      <c r="U201" s="222"/>
      <c r="V201" s="231"/>
      <c r="W201" s="231"/>
      <c r="Z201" s="227"/>
      <c r="AA201" s="228"/>
      <c r="AB201" s="227"/>
      <c r="AC201" s="221"/>
      <c r="AD201" s="222"/>
      <c r="AE201" s="231"/>
      <c r="AF201" s="231"/>
      <c r="AI201" s="227"/>
      <c r="AJ201" s="228"/>
      <c r="AK201" s="227"/>
      <c r="AL201" s="221"/>
      <c r="AM201" s="222"/>
      <c r="AN201" s="231"/>
      <c r="AO201" s="231"/>
      <c r="AR201" s="227"/>
      <c r="AS201" s="228"/>
      <c r="AT201" s="227"/>
      <c r="AU201" s="221"/>
      <c r="AV201" s="222"/>
      <c r="AW201" s="231"/>
      <c r="AX201" s="231"/>
      <c r="BA201" s="227"/>
      <c r="BB201" s="228"/>
      <c r="BC201" s="227"/>
      <c r="BD201" s="221"/>
      <c r="BE201" s="222"/>
      <c r="BF201" s="231"/>
      <c r="BG201" s="231"/>
      <c r="BJ201" s="227"/>
      <c r="BK201" s="228"/>
      <c r="BL201" s="227"/>
      <c r="BM201" s="221"/>
      <c r="BN201" s="222"/>
      <c r="BO201" s="231"/>
      <c r="BP201" s="231"/>
      <c r="BS201" s="227"/>
      <c r="BT201" s="228"/>
      <c r="BU201" s="227"/>
      <c r="BV201" s="221"/>
      <c r="BW201" s="222"/>
      <c r="BX201" s="231"/>
      <c r="BY201" s="231"/>
      <c r="CB201" s="227"/>
      <c r="CC201" s="228"/>
      <c r="CD201" s="227"/>
      <c r="CE201" s="221"/>
      <c r="CF201" s="222"/>
      <c r="CG201" s="231"/>
      <c r="CH201" s="231"/>
      <c r="CK201" s="227"/>
      <c r="CL201" s="228"/>
      <c r="CM201" s="227"/>
      <c r="CN201" s="221"/>
      <c r="CO201" s="222"/>
      <c r="CP201" s="231"/>
      <c r="CQ201" s="231"/>
      <c r="CT201" s="227"/>
      <c r="CU201" s="228"/>
      <c r="CV201" s="227"/>
      <c r="CW201" s="221"/>
      <c r="CX201" s="222"/>
      <c r="CY201" s="231"/>
      <c r="CZ201" s="231"/>
      <c r="DC201" s="227"/>
      <c r="DD201" s="228"/>
      <c r="DE201" s="227"/>
      <c r="DF201" s="221"/>
      <c r="DG201" s="222"/>
      <c r="DH201" s="231"/>
      <c r="DI201" s="231"/>
      <c r="DL201" s="227"/>
      <c r="DM201" s="228"/>
      <c r="DN201" s="227"/>
      <c r="DO201" s="221"/>
      <c r="DP201" s="222"/>
      <c r="DQ201" s="231"/>
      <c r="DR201" s="231"/>
      <c r="DU201" s="227"/>
      <c r="DV201" s="228"/>
      <c r="DW201" s="227"/>
      <c r="DX201" s="221"/>
      <c r="DY201" s="222"/>
      <c r="DZ201" s="231"/>
      <c r="EA201" s="231"/>
      <c r="ED201" s="227"/>
      <c r="EE201" s="228"/>
      <c r="EF201" s="227"/>
      <c r="EG201" s="221"/>
      <c r="EH201" s="222"/>
      <c r="EI201" s="231"/>
      <c r="EJ201" s="231"/>
      <c r="EM201" s="227"/>
      <c r="EN201" s="228"/>
      <c r="EO201" s="227"/>
      <c r="EP201" s="221"/>
      <c r="EQ201" s="222"/>
      <c r="ER201" s="231"/>
      <c r="ES201" s="231"/>
      <c r="EV201" s="227"/>
      <c r="EW201" s="228"/>
      <c r="EX201" s="227"/>
      <c r="EY201" s="221"/>
      <c r="EZ201" s="222"/>
      <c r="FA201" s="231"/>
      <c r="FB201" s="231"/>
      <c r="FE201" s="227"/>
      <c r="FF201" s="228"/>
      <c r="FG201" s="227"/>
      <c r="FH201" s="221"/>
      <c r="FI201" s="222"/>
      <c r="FJ201" s="231"/>
      <c r="FK201" s="231"/>
      <c r="FN201" s="227"/>
      <c r="FO201" s="228"/>
      <c r="FP201" s="227"/>
      <c r="FQ201" s="221"/>
      <c r="FR201" s="222"/>
      <c r="FS201" s="231"/>
      <c r="FT201" s="231"/>
      <c r="FW201" s="227"/>
      <c r="FX201" s="228"/>
      <c r="FY201" s="227"/>
      <c r="FZ201" s="221"/>
      <c r="GA201" s="222"/>
      <c r="GB201" s="231"/>
      <c r="GC201" s="231"/>
      <c r="GF201" s="227"/>
      <c r="GG201" s="228"/>
      <c r="GH201" s="227"/>
      <c r="GI201" s="221"/>
      <c r="GJ201" s="222"/>
      <c r="GK201" s="231"/>
      <c r="GL201" s="231"/>
      <c r="GO201" s="227"/>
      <c r="GP201" s="228"/>
      <c r="GQ201" s="227"/>
      <c r="GR201" s="221"/>
      <c r="GS201" s="222"/>
      <c r="GT201" s="231"/>
      <c r="GU201" s="231"/>
      <c r="GX201" s="227"/>
      <c r="GY201" s="228"/>
      <c r="GZ201" s="227"/>
      <c r="HA201" s="221"/>
      <c r="HB201" s="222"/>
      <c r="HC201" s="231"/>
      <c r="HD201" s="231"/>
      <c r="HG201" s="227"/>
      <c r="HH201" s="228"/>
      <c r="HI201" s="227"/>
      <c r="HJ201" s="221"/>
      <c r="HK201" s="222"/>
      <c r="HL201" s="231"/>
      <c r="HM201" s="231"/>
      <c r="HP201" s="227"/>
      <c r="HQ201" s="228"/>
      <c r="HR201" s="227"/>
      <c r="HS201" s="221"/>
      <c r="HT201" s="222"/>
      <c r="HU201" s="231"/>
      <c r="HV201" s="231"/>
      <c r="HY201" s="227"/>
      <c r="HZ201" s="228"/>
      <c r="IA201" s="227"/>
      <c r="IB201" s="221"/>
      <c r="IC201" s="222"/>
      <c r="ID201" s="231"/>
      <c r="IE201" s="231"/>
      <c r="IH201" s="227"/>
      <c r="II201" s="228"/>
      <c r="IJ201" s="227"/>
      <c r="IK201" s="221"/>
      <c r="IL201" s="222"/>
      <c r="IM201" s="231"/>
      <c r="IN201" s="231"/>
      <c r="IQ201" s="227"/>
      <c r="IR201" s="228"/>
      <c r="IS201" s="227"/>
      <c r="IT201" s="221"/>
      <c r="IU201" s="222"/>
      <c r="IV201" s="231"/>
    </row>
    <row r="202" spans="1:256" s="209" customFormat="1" ht="15.75" customHeight="1">
      <c r="A202" s="36" t="s">
        <v>384</v>
      </c>
      <c r="B202" s="37" t="s">
        <v>129</v>
      </c>
      <c r="C202" s="55">
        <v>20</v>
      </c>
      <c r="D202" s="42">
        <v>0.28999999999999998</v>
      </c>
      <c r="E202" s="69"/>
      <c r="F202" s="35" t="s">
        <v>53</v>
      </c>
      <c r="G202" s="35">
        <v>89900</v>
      </c>
      <c r="H202" s="36" t="s">
        <v>38</v>
      </c>
      <c r="I202" s="40" t="s">
        <v>385</v>
      </c>
      <c r="J202" s="216"/>
      <c r="K202" s="215"/>
      <c r="L202" s="215"/>
    </row>
    <row r="203" spans="1:256" s="209" customFormat="1" ht="15.75" customHeight="1">
      <c r="A203" s="36" t="s">
        <v>384</v>
      </c>
      <c r="B203" s="37" t="s">
        <v>129</v>
      </c>
      <c r="C203" s="55">
        <v>20</v>
      </c>
      <c r="D203" s="42">
        <v>2.1480000000000001</v>
      </c>
      <c r="E203" s="69"/>
      <c r="F203" s="35" t="s">
        <v>386</v>
      </c>
      <c r="G203" s="35">
        <v>109900</v>
      </c>
      <c r="H203" s="36" t="s">
        <v>38</v>
      </c>
      <c r="I203" s="40" t="s">
        <v>1668</v>
      </c>
      <c r="J203" s="208"/>
      <c r="K203" s="215"/>
      <c r="L203" s="214"/>
    </row>
    <row r="204" spans="1:256" s="209" customFormat="1" ht="15.75" customHeight="1">
      <c r="A204" s="36" t="s">
        <v>387</v>
      </c>
      <c r="B204" s="37" t="s">
        <v>129</v>
      </c>
      <c r="C204" s="55">
        <v>20</v>
      </c>
      <c r="D204" s="42">
        <v>1.0900000000000001</v>
      </c>
      <c r="E204" s="63"/>
      <c r="F204" s="35"/>
      <c r="G204" s="35">
        <v>133900</v>
      </c>
      <c r="H204" s="36" t="s">
        <v>38</v>
      </c>
      <c r="I204" s="40" t="s">
        <v>388</v>
      </c>
      <c r="J204" s="236"/>
      <c r="K204" s="215"/>
      <c r="L204" s="214"/>
    </row>
    <row r="205" spans="1:256" s="209" customFormat="1" ht="15.75" customHeight="1">
      <c r="A205" s="36" t="s">
        <v>387</v>
      </c>
      <c r="B205" s="37" t="s">
        <v>157</v>
      </c>
      <c r="C205" s="55">
        <v>20</v>
      </c>
      <c r="D205" s="42">
        <v>1.2050000000000001</v>
      </c>
      <c r="E205" s="47">
        <v>1.5</v>
      </c>
      <c r="F205" s="35" t="s">
        <v>389</v>
      </c>
      <c r="G205" s="35">
        <v>139900</v>
      </c>
      <c r="H205" s="36" t="s">
        <v>25</v>
      </c>
      <c r="I205" s="40" t="s">
        <v>1669</v>
      </c>
      <c r="J205" s="236"/>
      <c r="K205" s="215"/>
      <c r="L205" s="214"/>
    </row>
    <row r="206" spans="1:256" s="209" customFormat="1" ht="15.75" customHeight="1">
      <c r="A206" s="36" t="s">
        <v>387</v>
      </c>
      <c r="B206" s="37" t="s">
        <v>212</v>
      </c>
      <c r="C206" s="55">
        <v>20</v>
      </c>
      <c r="D206" s="42"/>
      <c r="E206" s="42">
        <v>15.465</v>
      </c>
      <c r="F206" s="35"/>
      <c r="G206" s="35">
        <v>159900</v>
      </c>
      <c r="H206" s="36" t="s">
        <v>64</v>
      </c>
      <c r="I206" s="40" t="s">
        <v>302</v>
      </c>
      <c r="J206" s="236"/>
      <c r="K206" s="215"/>
      <c r="L206" s="214"/>
    </row>
    <row r="207" spans="1:256" s="209" customFormat="1" ht="15.75" customHeight="1">
      <c r="A207" s="36" t="s">
        <v>387</v>
      </c>
      <c r="B207" s="37" t="s">
        <v>129</v>
      </c>
      <c r="C207" s="55" t="s">
        <v>33</v>
      </c>
      <c r="D207" s="42">
        <v>0.14100000000000001</v>
      </c>
      <c r="E207" s="63">
        <v>7.4999999999999997E-2</v>
      </c>
      <c r="F207" s="35"/>
      <c r="G207" s="35">
        <v>139900</v>
      </c>
      <c r="H207" s="36" t="s">
        <v>38</v>
      </c>
      <c r="I207" s="40" t="s">
        <v>1670</v>
      </c>
      <c r="J207" s="236"/>
      <c r="K207" s="215"/>
      <c r="L207" s="214"/>
    </row>
    <row r="208" spans="1:256" s="209" customFormat="1" ht="15.75" customHeight="1">
      <c r="A208" s="36" t="s">
        <v>387</v>
      </c>
      <c r="B208" s="37" t="s">
        <v>157</v>
      </c>
      <c r="C208" s="55" t="s">
        <v>33</v>
      </c>
      <c r="D208" s="42">
        <v>1.6480000000000001</v>
      </c>
      <c r="E208" s="42">
        <v>32.42</v>
      </c>
      <c r="F208" s="35"/>
      <c r="G208" s="35">
        <v>152900</v>
      </c>
      <c r="H208" s="36" t="s">
        <v>25</v>
      </c>
      <c r="I208" s="40" t="s">
        <v>390</v>
      </c>
      <c r="J208" s="236"/>
      <c r="K208" s="215"/>
      <c r="L208" s="214"/>
    </row>
    <row r="209" spans="1:11" s="209" customFormat="1" ht="15.75" customHeight="1">
      <c r="A209" s="36" t="s">
        <v>391</v>
      </c>
      <c r="B209" s="37" t="s">
        <v>129</v>
      </c>
      <c r="C209" s="55">
        <v>20</v>
      </c>
      <c r="D209" s="42">
        <v>2.2880000000000003</v>
      </c>
      <c r="E209" s="69"/>
      <c r="F209" s="35" t="s">
        <v>53</v>
      </c>
      <c r="G209" s="35">
        <v>99900</v>
      </c>
      <c r="H209" s="36" t="s">
        <v>38</v>
      </c>
      <c r="I209" s="40" t="s">
        <v>1671</v>
      </c>
      <c r="J209" s="215"/>
      <c r="K209" s="215"/>
    </row>
    <row r="210" spans="1:11" s="217" customFormat="1" ht="15.75" customHeight="1">
      <c r="A210" s="36" t="s">
        <v>392</v>
      </c>
      <c r="B210" s="37" t="s">
        <v>129</v>
      </c>
      <c r="C210" s="41" t="s">
        <v>393</v>
      </c>
      <c r="D210" s="42">
        <v>0.24099999999999999</v>
      </c>
      <c r="E210" s="43"/>
      <c r="F210" s="35"/>
      <c r="G210" s="70">
        <v>99900</v>
      </c>
      <c r="H210" s="36" t="s">
        <v>38</v>
      </c>
      <c r="I210" s="40" t="s">
        <v>394</v>
      </c>
      <c r="J210" s="216"/>
      <c r="K210" s="216"/>
    </row>
    <row r="211" spans="1:11" s="217" customFormat="1" ht="15.75" customHeight="1">
      <c r="A211" s="36" t="s">
        <v>395</v>
      </c>
      <c r="B211" s="37" t="s">
        <v>129</v>
      </c>
      <c r="C211" s="55" t="s">
        <v>33</v>
      </c>
      <c r="D211" s="42"/>
      <c r="E211" s="42">
        <v>0.29399999999999998</v>
      </c>
      <c r="F211" s="35"/>
      <c r="G211" s="70">
        <v>99900</v>
      </c>
      <c r="H211" s="36" t="s">
        <v>38</v>
      </c>
      <c r="I211" s="40" t="s">
        <v>1672</v>
      </c>
      <c r="J211" s="216"/>
      <c r="K211" s="216"/>
    </row>
    <row r="212" spans="1:11" s="209" customFormat="1" ht="15.75" customHeight="1">
      <c r="A212" s="36" t="s">
        <v>396</v>
      </c>
      <c r="B212" s="37" t="s">
        <v>129</v>
      </c>
      <c r="C212" s="55">
        <v>20</v>
      </c>
      <c r="D212" s="42">
        <v>1.238</v>
      </c>
      <c r="E212" s="64">
        <v>0.14100000000000001</v>
      </c>
      <c r="F212" s="35" t="s">
        <v>397</v>
      </c>
      <c r="G212" s="70">
        <v>119900</v>
      </c>
      <c r="H212" s="36" t="s">
        <v>38</v>
      </c>
      <c r="I212" s="40" t="s">
        <v>398</v>
      </c>
      <c r="J212" s="215"/>
      <c r="K212" s="215"/>
    </row>
    <row r="213" spans="1:11" s="209" customFormat="1" ht="15.75" customHeight="1">
      <c r="A213" s="36" t="s">
        <v>396</v>
      </c>
      <c r="B213" s="37" t="s">
        <v>129</v>
      </c>
      <c r="C213" s="55">
        <v>20</v>
      </c>
      <c r="D213" s="42">
        <v>2.8769999999999998</v>
      </c>
      <c r="E213" s="39">
        <v>80</v>
      </c>
      <c r="F213" s="35"/>
      <c r="G213" s="70">
        <v>133900</v>
      </c>
      <c r="H213" s="36" t="s">
        <v>38</v>
      </c>
      <c r="I213" s="40" t="s">
        <v>1673</v>
      </c>
      <c r="J213" s="214"/>
      <c r="K213" s="215"/>
    </row>
    <row r="214" spans="1:11" s="209" customFormat="1" ht="15.75" customHeight="1">
      <c r="A214" s="36" t="s">
        <v>396</v>
      </c>
      <c r="B214" s="37" t="s">
        <v>129</v>
      </c>
      <c r="C214" s="55" t="s">
        <v>399</v>
      </c>
      <c r="D214" s="42">
        <v>1.24</v>
      </c>
      <c r="E214" s="39"/>
      <c r="F214" s="35"/>
      <c r="G214" s="35">
        <v>149900</v>
      </c>
      <c r="H214" s="36" t="s">
        <v>38</v>
      </c>
      <c r="I214" s="40" t="s">
        <v>1674</v>
      </c>
      <c r="J214" s="215"/>
      <c r="K214" s="215"/>
    </row>
    <row r="215" spans="1:11" s="217" customFormat="1" ht="15.75" customHeight="1">
      <c r="A215" s="36" t="s">
        <v>396</v>
      </c>
      <c r="B215" s="37" t="s">
        <v>129</v>
      </c>
      <c r="C215" s="55">
        <v>10</v>
      </c>
      <c r="D215" s="42">
        <v>0.93900000000000006</v>
      </c>
      <c r="E215" s="47"/>
      <c r="F215" s="35"/>
      <c r="G215" s="35">
        <v>133900</v>
      </c>
      <c r="H215" s="36" t="s">
        <v>38</v>
      </c>
      <c r="I215" s="40" t="s">
        <v>1675</v>
      </c>
      <c r="J215" s="216"/>
      <c r="K215" s="216"/>
    </row>
    <row r="216" spans="1:11" s="217" customFormat="1" ht="15.75" customHeight="1">
      <c r="A216" s="36" t="s">
        <v>396</v>
      </c>
      <c r="B216" s="37" t="s">
        <v>129</v>
      </c>
      <c r="C216" s="55" t="s">
        <v>33</v>
      </c>
      <c r="D216" s="42">
        <v>0.247</v>
      </c>
      <c r="E216" s="47"/>
      <c r="F216" s="35" t="s">
        <v>400</v>
      </c>
      <c r="G216" s="35">
        <v>139900</v>
      </c>
      <c r="H216" s="36" t="s">
        <v>38</v>
      </c>
      <c r="I216" s="40" t="s">
        <v>1676</v>
      </c>
      <c r="J216" s="214"/>
      <c r="K216" s="216"/>
    </row>
    <row r="217" spans="1:11" s="209" customFormat="1" ht="15.75" customHeight="1">
      <c r="A217" s="36" t="s">
        <v>401</v>
      </c>
      <c r="B217" s="37" t="s">
        <v>129</v>
      </c>
      <c r="C217" s="41" t="s">
        <v>33</v>
      </c>
      <c r="D217" s="39">
        <v>0.51800000000000002</v>
      </c>
      <c r="E217" s="39">
        <v>7.1849999999999996</v>
      </c>
      <c r="F217" s="35" t="s">
        <v>296</v>
      </c>
      <c r="G217" s="35">
        <v>159900</v>
      </c>
      <c r="H217" s="36" t="s">
        <v>38</v>
      </c>
      <c r="I217" s="40" t="s">
        <v>402</v>
      </c>
      <c r="J217" s="215"/>
      <c r="K217" s="215"/>
    </row>
    <row r="218" spans="1:11" s="209" customFormat="1" ht="15.75" customHeight="1">
      <c r="A218" s="68" t="s">
        <v>401</v>
      </c>
      <c r="B218" s="37" t="s">
        <v>129</v>
      </c>
      <c r="C218" s="55" t="s">
        <v>403</v>
      </c>
      <c r="D218" s="42">
        <v>0.11</v>
      </c>
      <c r="E218" s="43"/>
      <c r="F218" s="35"/>
      <c r="G218" s="35">
        <v>159900</v>
      </c>
      <c r="H218" s="36" t="s">
        <v>38</v>
      </c>
      <c r="I218" s="40" t="s">
        <v>404</v>
      </c>
      <c r="J218" s="213"/>
      <c r="K218" s="215"/>
    </row>
    <row r="219" spans="1:11" s="217" customFormat="1" ht="15.75" customHeight="1">
      <c r="A219" s="36" t="s">
        <v>405</v>
      </c>
      <c r="B219" s="37" t="s">
        <v>129</v>
      </c>
      <c r="C219" s="55" t="s">
        <v>399</v>
      </c>
      <c r="D219" s="42">
        <v>3.4939999999999998</v>
      </c>
      <c r="E219" s="47"/>
      <c r="F219" s="35" t="s">
        <v>406</v>
      </c>
      <c r="G219" s="35">
        <v>144900</v>
      </c>
      <c r="H219" s="36" t="s">
        <v>38</v>
      </c>
      <c r="I219" s="40" t="s">
        <v>407</v>
      </c>
      <c r="J219" s="214"/>
      <c r="K219" s="216"/>
    </row>
    <row r="220" spans="1:11" s="209" customFormat="1" ht="15.75" customHeight="1">
      <c r="A220" s="68" t="s">
        <v>408</v>
      </c>
      <c r="B220" s="37" t="s">
        <v>129</v>
      </c>
      <c r="C220" s="55">
        <v>20</v>
      </c>
      <c r="D220" s="42">
        <v>7.2000000000000008E-2</v>
      </c>
      <c r="E220" s="39"/>
      <c r="F220" s="35"/>
      <c r="G220" s="35">
        <v>39900</v>
      </c>
      <c r="H220" s="36" t="s">
        <v>38</v>
      </c>
      <c r="I220" s="40" t="s">
        <v>409</v>
      </c>
      <c r="J220" s="213"/>
      <c r="K220" s="215"/>
    </row>
    <row r="221" spans="1:11" s="217" customFormat="1" ht="15.75" customHeight="1">
      <c r="A221" s="49" t="s">
        <v>410</v>
      </c>
      <c r="B221" s="50" t="s">
        <v>129</v>
      </c>
      <c r="C221" s="71">
        <v>20</v>
      </c>
      <c r="D221" s="52">
        <v>0.63200000000000001</v>
      </c>
      <c r="E221" s="39"/>
      <c r="F221" s="35" t="s">
        <v>53</v>
      </c>
      <c r="G221" s="35">
        <v>99900</v>
      </c>
      <c r="H221" s="36" t="s">
        <v>38</v>
      </c>
      <c r="I221" s="40" t="s">
        <v>1677</v>
      </c>
      <c r="J221" s="216"/>
      <c r="K221" s="216"/>
    </row>
    <row r="222" spans="1:11" s="217" customFormat="1" ht="15.75" customHeight="1">
      <c r="A222" s="49" t="s">
        <v>411</v>
      </c>
      <c r="B222" s="50" t="s">
        <v>157</v>
      </c>
      <c r="C222" s="71">
        <v>20</v>
      </c>
      <c r="D222" s="39">
        <v>5.4370000000000003</v>
      </c>
      <c r="E222" s="39"/>
      <c r="F222" s="35">
        <v>119900</v>
      </c>
      <c r="G222" s="70">
        <v>129900</v>
      </c>
      <c r="H222" s="36" t="s">
        <v>38</v>
      </c>
      <c r="I222" s="40" t="s">
        <v>1678</v>
      </c>
      <c r="J222" s="236"/>
      <c r="K222" s="216"/>
    </row>
    <row r="223" spans="1:11" s="217" customFormat="1" ht="15.75" customHeight="1">
      <c r="A223" s="72" t="s">
        <v>411</v>
      </c>
      <c r="B223" s="50" t="s">
        <v>157</v>
      </c>
      <c r="C223" s="71">
        <v>20</v>
      </c>
      <c r="D223" s="39">
        <v>160</v>
      </c>
      <c r="E223" s="39"/>
      <c r="F223" s="35">
        <v>146900</v>
      </c>
      <c r="G223" s="70">
        <v>149900</v>
      </c>
      <c r="H223" s="36" t="s">
        <v>38</v>
      </c>
      <c r="I223" s="40" t="s">
        <v>412</v>
      </c>
      <c r="J223" s="215"/>
      <c r="K223" s="216"/>
    </row>
    <row r="224" spans="1:11" s="217" customFormat="1" ht="15.75" customHeight="1">
      <c r="A224" s="36" t="s">
        <v>411</v>
      </c>
      <c r="B224" s="37" t="s">
        <v>129</v>
      </c>
      <c r="C224" s="55" t="s">
        <v>399</v>
      </c>
      <c r="D224" s="42">
        <v>3.97</v>
      </c>
      <c r="E224" s="63"/>
      <c r="F224" s="35" t="s">
        <v>413</v>
      </c>
      <c r="G224" s="35">
        <v>149900</v>
      </c>
      <c r="H224" s="36" t="s">
        <v>38</v>
      </c>
      <c r="I224" s="40" t="s">
        <v>1679</v>
      </c>
      <c r="J224" s="214"/>
      <c r="K224" s="216"/>
    </row>
    <row r="225" spans="1:11" s="209" customFormat="1" ht="15.75" customHeight="1">
      <c r="A225" s="65" t="s">
        <v>411</v>
      </c>
      <c r="B225" s="37" t="s">
        <v>129</v>
      </c>
      <c r="C225" s="41" t="s">
        <v>33</v>
      </c>
      <c r="D225" s="42">
        <v>0.50700000000000001</v>
      </c>
      <c r="E225" s="42">
        <v>107.523</v>
      </c>
      <c r="F225" s="35" t="s">
        <v>296</v>
      </c>
      <c r="G225" s="35">
        <v>152900</v>
      </c>
      <c r="H225" s="36" t="s">
        <v>38</v>
      </c>
      <c r="I225" s="40" t="s">
        <v>414</v>
      </c>
      <c r="J225" s="215"/>
      <c r="K225" s="220"/>
    </row>
    <row r="226" spans="1:11" s="217" customFormat="1" ht="15.75" customHeight="1">
      <c r="A226" s="49" t="s">
        <v>410</v>
      </c>
      <c r="B226" s="50" t="s">
        <v>129</v>
      </c>
      <c r="C226" s="41" t="s">
        <v>33</v>
      </c>
      <c r="D226" s="52">
        <v>0.93800000000000006</v>
      </c>
      <c r="E226" s="39"/>
      <c r="F226" s="70"/>
      <c r="G226" s="70">
        <v>109900</v>
      </c>
      <c r="H226" s="36" t="s">
        <v>38</v>
      </c>
      <c r="I226" s="40" t="s">
        <v>415</v>
      </c>
      <c r="J226" s="216"/>
      <c r="K226" s="216"/>
    </row>
    <row r="227" spans="1:11" s="217" customFormat="1" ht="15.75" customHeight="1">
      <c r="A227" s="36" t="s">
        <v>416</v>
      </c>
      <c r="B227" s="37" t="s">
        <v>129</v>
      </c>
      <c r="C227" s="55" t="s">
        <v>399</v>
      </c>
      <c r="D227" s="42">
        <v>0.72599999999999998</v>
      </c>
      <c r="E227" s="63"/>
      <c r="F227" s="35" t="s">
        <v>267</v>
      </c>
      <c r="G227" s="35">
        <v>139900</v>
      </c>
      <c r="H227" s="36" t="s">
        <v>38</v>
      </c>
      <c r="I227" s="40" t="s">
        <v>1680</v>
      </c>
      <c r="J227" s="214"/>
      <c r="K227" s="216"/>
    </row>
    <row r="228" spans="1:11" s="217" customFormat="1" ht="15.75" customHeight="1">
      <c r="A228" s="36" t="s">
        <v>417</v>
      </c>
      <c r="B228" s="37" t="s">
        <v>129</v>
      </c>
      <c r="C228" s="55">
        <v>20</v>
      </c>
      <c r="D228" s="42">
        <v>0.73</v>
      </c>
      <c r="E228" s="47">
        <v>4.9109999999999996</v>
      </c>
      <c r="F228" s="35" t="s">
        <v>397</v>
      </c>
      <c r="G228" s="35">
        <v>119900</v>
      </c>
      <c r="H228" s="36" t="s">
        <v>38</v>
      </c>
      <c r="I228" s="40" t="s">
        <v>1681</v>
      </c>
      <c r="J228" s="214"/>
      <c r="K228" s="216"/>
    </row>
    <row r="229" spans="1:11" s="209" customFormat="1" ht="15.75" customHeight="1">
      <c r="A229" s="36" t="s">
        <v>418</v>
      </c>
      <c r="B229" s="37" t="s">
        <v>129</v>
      </c>
      <c r="C229" s="55">
        <v>20</v>
      </c>
      <c r="D229" s="39">
        <v>0.50800000000000001</v>
      </c>
      <c r="E229" s="39">
        <v>0.88</v>
      </c>
      <c r="F229" s="35"/>
      <c r="G229" s="35">
        <v>119900</v>
      </c>
      <c r="H229" s="36" t="s">
        <v>25</v>
      </c>
      <c r="I229" s="40" t="s">
        <v>419</v>
      </c>
      <c r="J229" s="215"/>
      <c r="K229" s="215"/>
    </row>
    <row r="230" spans="1:11" s="217" customFormat="1" ht="15.75" customHeight="1">
      <c r="A230" s="36" t="s">
        <v>420</v>
      </c>
      <c r="B230" s="37" t="s">
        <v>129</v>
      </c>
      <c r="C230" s="55" t="s">
        <v>399</v>
      </c>
      <c r="D230" s="42">
        <v>0.15</v>
      </c>
      <c r="E230" s="63"/>
      <c r="F230" s="35"/>
      <c r="G230" s="35">
        <v>129900</v>
      </c>
      <c r="H230" s="36" t="s">
        <v>38</v>
      </c>
      <c r="I230" s="40" t="s">
        <v>1682</v>
      </c>
      <c r="J230" s="214"/>
      <c r="K230" s="216"/>
    </row>
    <row r="231" spans="1:11" s="217" customFormat="1" ht="15.75" customHeight="1">
      <c r="A231" s="36" t="s">
        <v>421</v>
      </c>
      <c r="B231" s="37" t="s">
        <v>129</v>
      </c>
      <c r="C231" s="55">
        <v>20</v>
      </c>
      <c r="D231" s="42">
        <v>0.97099999999999997</v>
      </c>
      <c r="E231" s="43"/>
      <c r="F231" s="35" t="s">
        <v>53</v>
      </c>
      <c r="G231" s="35">
        <v>79900</v>
      </c>
      <c r="H231" s="36" t="s">
        <v>38</v>
      </c>
      <c r="I231" s="40" t="s">
        <v>422</v>
      </c>
      <c r="J231" s="216"/>
      <c r="K231" s="216"/>
    </row>
    <row r="232" spans="1:11" s="217" customFormat="1" ht="15.75" customHeight="1">
      <c r="A232" s="49" t="s">
        <v>421</v>
      </c>
      <c r="B232" s="50" t="s">
        <v>129</v>
      </c>
      <c r="C232" s="71" t="s">
        <v>33</v>
      </c>
      <c r="D232" s="52">
        <v>0.36</v>
      </c>
      <c r="E232" s="39"/>
      <c r="F232" s="35"/>
      <c r="G232" s="70">
        <v>89900</v>
      </c>
      <c r="H232" s="36" t="s">
        <v>25</v>
      </c>
      <c r="I232" s="40" t="s">
        <v>423</v>
      </c>
      <c r="J232" s="216"/>
      <c r="K232" s="216"/>
    </row>
    <row r="233" spans="1:11" s="217" customFormat="1" ht="15.75" customHeight="1">
      <c r="A233" s="36" t="s">
        <v>424</v>
      </c>
      <c r="B233" s="37" t="s">
        <v>129</v>
      </c>
      <c r="C233" s="55">
        <v>20</v>
      </c>
      <c r="D233" s="42">
        <v>1.88</v>
      </c>
      <c r="E233" s="43"/>
      <c r="F233" s="35" t="s">
        <v>425</v>
      </c>
      <c r="G233" s="35">
        <v>109900</v>
      </c>
      <c r="H233" s="36" t="s">
        <v>38</v>
      </c>
      <c r="I233" s="40" t="s">
        <v>426</v>
      </c>
      <c r="J233" s="216"/>
      <c r="K233" s="216"/>
    </row>
    <row r="234" spans="1:11" s="217" customFormat="1" ht="15.75" customHeight="1">
      <c r="A234" s="36" t="s">
        <v>427</v>
      </c>
      <c r="B234" s="37" t="s">
        <v>129</v>
      </c>
      <c r="C234" s="55">
        <v>20</v>
      </c>
      <c r="D234" s="42">
        <v>2.0750000000000002</v>
      </c>
      <c r="E234" s="42"/>
      <c r="F234" s="35" t="s">
        <v>389</v>
      </c>
      <c r="G234" s="35">
        <v>133900</v>
      </c>
      <c r="H234" s="36" t="s">
        <v>25</v>
      </c>
      <c r="I234" s="40" t="s">
        <v>428</v>
      </c>
      <c r="J234" s="216"/>
      <c r="K234" s="216"/>
    </row>
    <row r="235" spans="1:11" s="217" customFormat="1" ht="15.75" customHeight="1">
      <c r="A235" s="65" t="s">
        <v>429</v>
      </c>
      <c r="B235" s="37" t="s">
        <v>129</v>
      </c>
      <c r="C235" s="41" t="s">
        <v>33</v>
      </c>
      <c r="D235" s="42">
        <v>0.76100000000000001</v>
      </c>
      <c r="E235" s="42">
        <v>78.8</v>
      </c>
      <c r="F235" s="35">
        <v>139900</v>
      </c>
      <c r="G235" s="35">
        <v>144900</v>
      </c>
      <c r="H235" s="36" t="s">
        <v>25</v>
      </c>
      <c r="I235" s="40" t="s">
        <v>430</v>
      </c>
      <c r="J235" s="215"/>
      <c r="K235" s="216"/>
    </row>
    <row r="236" spans="1:11" s="217" customFormat="1" ht="15.75" customHeight="1">
      <c r="A236" s="36" t="s">
        <v>431</v>
      </c>
      <c r="B236" s="37" t="s">
        <v>129</v>
      </c>
      <c r="C236" s="55" t="s">
        <v>399</v>
      </c>
      <c r="D236" s="42">
        <v>9.2959999999999994</v>
      </c>
      <c r="E236" s="47"/>
      <c r="F236" s="35" t="s">
        <v>432</v>
      </c>
      <c r="G236" s="35">
        <v>139900</v>
      </c>
      <c r="H236" s="36" t="s">
        <v>38</v>
      </c>
      <c r="I236" s="40" t="s">
        <v>1683</v>
      </c>
      <c r="J236" s="219"/>
      <c r="K236" s="216"/>
    </row>
    <row r="237" spans="1:11" s="217" customFormat="1" ht="15.75" customHeight="1">
      <c r="A237" s="36" t="s">
        <v>431</v>
      </c>
      <c r="B237" s="37" t="s">
        <v>129</v>
      </c>
      <c r="C237" s="41" t="s">
        <v>232</v>
      </c>
      <c r="D237" s="42">
        <v>0.48</v>
      </c>
      <c r="E237" s="42">
        <v>2.3609999999999998</v>
      </c>
      <c r="F237" s="35"/>
      <c r="G237" s="35">
        <v>169900</v>
      </c>
      <c r="H237" s="36" t="s">
        <v>25</v>
      </c>
      <c r="I237" s="40" t="s">
        <v>433</v>
      </c>
      <c r="J237" s="214"/>
      <c r="K237" s="216"/>
    </row>
    <row r="238" spans="1:11" s="217" customFormat="1" ht="15.75" customHeight="1">
      <c r="A238" s="36" t="s">
        <v>434</v>
      </c>
      <c r="B238" s="37" t="s">
        <v>129</v>
      </c>
      <c r="C238" s="55">
        <v>20</v>
      </c>
      <c r="D238" s="42">
        <v>0.312</v>
      </c>
      <c r="E238" s="39">
        <v>0.86499999999999999</v>
      </c>
      <c r="F238" s="35" t="s">
        <v>53</v>
      </c>
      <c r="G238" s="35">
        <v>99900</v>
      </c>
      <c r="H238" s="36" t="s">
        <v>38</v>
      </c>
      <c r="I238" s="40" t="s">
        <v>435</v>
      </c>
      <c r="J238" s="216"/>
      <c r="K238" s="216"/>
    </row>
    <row r="239" spans="1:11" s="217" customFormat="1" ht="15.75" customHeight="1">
      <c r="A239" s="36" t="s">
        <v>436</v>
      </c>
      <c r="B239" s="37" t="s">
        <v>129</v>
      </c>
      <c r="C239" s="55" t="s">
        <v>399</v>
      </c>
      <c r="D239" s="42">
        <v>0.14599999999999999</v>
      </c>
      <c r="E239" s="39"/>
      <c r="F239" s="35" t="s">
        <v>245</v>
      </c>
      <c r="G239" s="35">
        <v>109900</v>
      </c>
      <c r="H239" s="36" t="s">
        <v>38</v>
      </c>
      <c r="I239" s="40" t="s">
        <v>437</v>
      </c>
      <c r="J239" s="216"/>
      <c r="K239" s="216"/>
    </row>
    <row r="240" spans="1:11" s="217" customFormat="1" ht="15.75" customHeight="1">
      <c r="A240" s="36" t="s">
        <v>438</v>
      </c>
      <c r="B240" s="37" t="s">
        <v>129</v>
      </c>
      <c r="C240" s="41" t="s">
        <v>33</v>
      </c>
      <c r="D240" s="42">
        <v>0.61</v>
      </c>
      <c r="E240" s="42">
        <v>5.3150000000000004</v>
      </c>
      <c r="F240" s="73" t="s">
        <v>439</v>
      </c>
      <c r="G240" s="35">
        <v>133900</v>
      </c>
      <c r="H240" s="36" t="s">
        <v>25</v>
      </c>
      <c r="I240" s="40" t="s">
        <v>440</v>
      </c>
      <c r="J240" s="215"/>
      <c r="K240" s="216"/>
    </row>
    <row r="241" spans="1:11" s="217" customFormat="1" ht="15.75" customHeight="1">
      <c r="A241" s="36" t="s">
        <v>434</v>
      </c>
      <c r="B241" s="37" t="s">
        <v>129</v>
      </c>
      <c r="C241" s="55">
        <v>20</v>
      </c>
      <c r="D241" s="42"/>
      <c r="E241" s="42">
        <v>80</v>
      </c>
      <c r="F241" s="35" t="s">
        <v>413</v>
      </c>
      <c r="G241" s="35">
        <v>149900</v>
      </c>
      <c r="H241" s="36" t="s">
        <v>25</v>
      </c>
      <c r="I241" s="40" t="s">
        <v>441</v>
      </c>
      <c r="J241" s="216"/>
      <c r="K241" s="216"/>
    </row>
    <row r="242" spans="1:11" s="217" customFormat="1" ht="15.75" customHeight="1">
      <c r="A242" s="36" t="s">
        <v>442</v>
      </c>
      <c r="B242" s="37" t="s">
        <v>129</v>
      </c>
      <c r="C242" s="55">
        <v>20</v>
      </c>
      <c r="D242" s="42">
        <v>0.82500000000000007</v>
      </c>
      <c r="E242" s="43"/>
      <c r="F242" s="35" t="s">
        <v>53</v>
      </c>
      <c r="G242" s="35">
        <v>89900</v>
      </c>
      <c r="H242" s="36" t="s">
        <v>38</v>
      </c>
      <c r="I242" s="40" t="s">
        <v>443</v>
      </c>
      <c r="J242" s="219"/>
      <c r="K242" s="216"/>
    </row>
    <row r="243" spans="1:11" s="217" customFormat="1" ht="15.75" customHeight="1">
      <c r="A243" s="36" t="s">
        <v>442</v>
      </c>
      <c r="B243" s="37" t="s">
        <v>129</v>
      </c>
      <c r="C243" s="55" t="s">
        <v>399</v>
      </c>
      <c r="D243" s="42">
        <v>1.079</v>
      </c>
      <c r="E243" s="43"/>
      <c r="F243" s="35" t="s">
        <v>245</v>
      </c>
      <c r="G243" s="35">
        <v>99900</v>
      </c>
      <c r="H243" s="36" t="s">
        <v>38</v>
      </c>
      <c r="I243" s="40" t="s">
        <v>422</v>
      </c>
      <c r="J243" s="219"/>
      <c r="K243" s="216"/>
    </row>
    <row r="244" spans="1:11" s="209" customFormat="1" ht="15.75" customHeight="1">
      <c r="A244" s="36" t="s">
        <v>444</v>
      </c>
      <c r="B244" s="37" t="s">
        <v>129</v>
      </c>
      <c r="C244" s="55">
        <v>20</v>
      </c>
      <c r="D244" s="42">
        <v>0.20500000000000002</v>
      </c>
      <c r="E244" s="39"/>
      <c r="F244" s="35" t="s">
        <v>53</v>
      </c>
      <c r="G244" s="35">
        <v>89900</v>
      </c>
      <c r="H244" s="36" t="s">
        <v>38</v>
      </c>
      <c r="I244" s="40" t="s">
        <v>445</v>
      </c>
      <c r="J244" s="216"/>
      <c r="K244" s="215"/>
    </row>
    <row r="245" spans="1:11" s="209" customFormat="1" ht="15.75" customHeight="1">
      <c r="A245" s="36" t="s">
        <v>446</v>
      </c>
      <c r="B245" s="37" t="s">
        <v>129</v>
      </c>
      <c r="C245" s="55">
        <v>20</v>
      </c>
      <c r="D245" s="42">
        <v>0.38500000000000001</v>
      </c>
      <c r="E245" s="43"/>
      <c r="F245" s="35"/>
      <c r="G245" s="35">
        <v>109900</v>
      </c>
      <c r="H245" s="36" t="s">
        <v>38</v>
      </c>
      <c r="I245" s="40" t="s">
        <v>447</v>
      </c>
      <c r="J245" s="216"/>
      <c r="K245" s="215"/>
    </row>
    <row r="246" spans="1:11" s="209" customFormat="1" ht="15.75" customHeight="1">
      <c r="A246" s="36" t="s">
        <v>448</v>
      </c>
      <c r="B246" s="37" t="s">
        <v>129</v>
      </c>
      <c r="C246" s="55" t="s">
        <v>33</v>
      </c>
      <c r="D246" s="42">
        <v>27.751000000000001</v>
      </c>
      <c r="E246" s="74">
        <v>5.0259999999999998</v>
      </c>
      <c r="F246" s="73" t="s">
        <v>449</v>
      </c>
      <c r="G246" s="35">
        <v>139900</v>
      </c>
      <c r="H246" s="36" t="s">
        <v>38</v>
      </c>
      <c r="I246" s="40" t="s">
        <v>450</v>
      </c>
      <c r="J246" s="213"/>
      <c r="K246" s="215"/>
    </row>
    <row r="247" spans="1:11" s="209" customFormat="1" ht="15.75" customHeight="1">
      <c r="A247" s="65" t="s">
        <v>451</v>
      </c>
      <c r="B247" s="37" t="s">
        <v>212</v>
      </c>
      <c r="C247" s="41" t="s">
        <v>232</v>
      </c>
      <c r="D247" s="42"/>
      <c r="E247" s="39">
        <v>20</v>
      </c>
      <c r="F247" s="35"/>
      <c r="G247" s="35">
        <v>188900</v>
      </c>
      <c r="H247" s="36" t="s">
        <v>38</v>
      </c>
      <c r="I247" s="40" t="s">
        <v>452</v>
      </c>
      <c r="J247" s="215"/>
      <c r="K247" s="215"/>
    </row>
    <row r="248" spans="1:11" s="217" customFormat="1" ht="15.75" customHeight="1">
      <c r="A248" s="36" t="s">
        <v>453</v>
      </c>
      <c r="B248" s="37" t="s">
        <v>129</v>
      </c>
      <c r="C248" s="55" t="s">
        <v>33</v>
      </c>
      <c r="D248" s="42">
        <v>0.59599999999999997</v>
      </c>
      <c r="E248" s="39"/>
      <c r="F248" s="35"/>
      <c r="G248" s="70">
        <v>149900</v>
      </c>
      <c r="H248" s="36" t="s">
        <v>38</v>
      </c>
      <c r="I248" s="40" t="s">
        <v>454</v>
      </c>
      <c r="J248" s="215"/>
      <c r="K248" s="216"/>
    </row>
    <row r="249" spans="1:11" s="217" customFormat="1" ht="15.75" customHeight="1">
      <c r="A249" s="36" t="s">
        <v>455</v>
      </c>
      <c r="B249" s="37" t="s">
        <v>129</v>
      </c>
      <c r="C249" s="55">
        <v>20</v>
      </c>
      <c r="D249" s="42">
        <v>0.9</v>
      </c>
      <c r="E249" s="43">
        <v>0.88700000000000001</v>
      </c>
      <c r="F249" s="35"/>
      <c r="G249" s="70">
        <v>139900</v>
      </c>
      <c r="H249" s="36" t="s">
        <v>38</v>
      </c>
      <c r="I249" s="40" t="s">
        <v>456</v>
      </c>
      <c r="J249" s="216"/>
      <c r="K249" s="216"/>
    </row>
    <row r="250" spans="1:11" s="217" customFormat="1" ht="15.75" customHeight="1">
      <c r="A250" s="36" t="s">
        <v>455</v>
      </c>
      <c r="B250" s="37" t="s">
        <v>129</v>
      </c>
      <c r="C250" s="55" t="s">
        <v>399</v>
      </c>
      <c r="D250" s="42">
        <v>0.71799999999999997</v>
      </c>
      <c r="E250" s="43"/>
      <c r="F250" s="35"/>
      <c r="G250" s="70">
        <v>149900</v>
      </c>
      <c r="H250" s="36" t="s">
        <v>38</v>
      </c>
      <c r="I250" s="40" t="s">
        <v>457</v>
      </c>
      <c r="J250" s="216"/>
      <c r="K250" s="216"/>
    </row>
    <row r="251" spans="1:11" s="217" customFormat="1" ht="15.75" customHeight="1">
      <c r="A251" s="36" t="s">
        <v>455</v>
      </c>
      <c r="B251" s="37" t="s">
        <v>129</v>
      </c>
      <c r="C251" s="55" t="s">
        <v>195</v>
      </c>
      <c r="D251" s="42">
        <v>0.496</v>
      </c>
      <c r="E251" s="43"/>
      <c r="F251" s="35"/>
      <c r="G251" s="70">
        <v>149900</v>
      </c>
      <c r="H251" s="36" t="s">
        <v>38</v>
      </c>
      <c r="I251" s="40" t="s">
        <v>458</v>
      </c>
      <c r="J251" s="216"/>
      <c r="K251" s="216"/>
    </row>
    <row r="252" spans="1:11" s="217" customFormat="1" ht="15.75" customHeight="1">
      <c r="A252" s="36" t="s">
        <v>459</v>
      </c>
      <c r="B252" s="37" t="s">
        <v>129</v>
      </c>
      <c r="C252" s="55" t="s">
        <v>33</v>
      </c>
      <c r="D252" s="42"/>
      <c r="E252" s="39">
        <v>20</v>
      </c>
      <c r="F252" s="35"/>
      <c r="G252" s="70">
        <v>159900</v>
      </c>
      <c r="H252" s="36" t="s">
        <v>460</v>
      </c>
      <c r="I252" s="40" t="s">
        <v>461</v>
      </c>
      <c r="J252" s="215"/>
      <c r="K252" s="216"/>
    </row>
    <row r="253" spans="1:11" s="217" customFormat="1" ht="15.75" customHeight="1">
      <c r="A253" s="36" t="s">
        <v>462</v>
      </c>
      <c r="B253" s="37" t="s">
        <v>129</v>
      </c>
      <c r="C253" s="41" t="s">
        <v>403</v>
      </c>
      <c r="D253" s="42">
        <v>0.78900000000000003</v>
      </c>
      <c r="E253" s="42"/>
      <c r="F253" s="35"/>
      <c r="G253" s="35">
        <v>166900</v>
      </c>
      <c r="H253" s="36" t="s">
        <v>25</v>
      </c>
      <c r="I253" s="40" t="s">
        <v>463</v>
      </c>
      <c r="J253" s="214"/>
      <c r="K253" s="216"/>
    </row>
    <row r="254" spans="1:11" s="217" customFormat="1" ht="15.75" customHeight="1">
      <c r="A254" s="65" t="s">
        <v>464</v>
      </c>
      <c r="B254" s="37" t="s">
        <v>129</v>
      </c>
      <c r="C254" s="41" t="s">
        <v>403</v>
      </c>
      <c r="D254" s="42">
        <v>38</v>
      </c>
      <c r="E254" s="63"/>
      <c r="F254" s="35"/>
      <c r="G254" s="35">
        <v>188900</v>
      </c>
      <c r="H254" s="36" t="s">
        <v>25</v>
      </c>
      <c r="I254" s="40" t="s">
        <v>465</v>
      </c>
      <c r="J254" s="214"/>
      <c r="K254" s="216"/>
    </row>
    <row r="255" spans="1:11" s="217" customFormat="1" ht="15.75" customHeight="1">
      <c r="A255" s="36" t="s">
        <v>466</v>
      </c>
      <c r="B255" s="37" t="s">
        <v>157</v>
      </c>
      <c r="C255" s="41" t="s">
        <v>467</v>
      </c>
      <c r="D255" s="42"/>
      <c r="E255" s="42">
        <v>3.8040000000000003</v>
      </c>
      <c r="F255" s="35"/>
      <c r="G255" s="35">
        <v>164900</v>
      </c>
      <c r="H255" s="36" t="s">
        <v>64</v>
      </c>
      <c r="I255" s="40" t="s">
        <v>468</v>
      </c>
      <c r="J255" s="214"/>
      <c r="K255" s="216"/>
    </row>
    <row r="256" spans="1:11" s="217" customFormat="1" ht="15.75" customHeight="1">
      <c r="A256" s="36" t="s">
        <v>469</v>
      </c>
      <c r="B256" s="37" t="s">
        <v>129</v>
      </c>
      <c r="C256" s="41" t="s">
        <v>470</v>
      </c>
      <c r="D256" s="42"/>
      <c r="E256" s="42">
        <v>0.7</v>
      </c>
      <c r="F256" s="35"/>
      <c r="G256" s="35">
        <v>177900</v>
      </c>
      <c r="H256" s="36" t="s">
        <v>64</v>
      </c>
      <c r="I256" s="40" t="s">
        <v>471</v>
      </c>
      <c r="J256" s="214"/>
      <c r="K256" s="216"/>
    </row>
    <row r="257" spans="1:11" s="217" customFormat="1" ht="15.75" customHeight="1">
      <c r="A257" s="36" t="s">
        <v>472</v>
      </c>
      <c r="B257" s="37" t="s">
        <v>129</v>
      </c>
      <c r="C257" s="41">
        <v>20</v>
      </c>
      <c r="D257" s="42">
        <v>0.25</v>
      </c>
      <c r="E257" s="42"/>
      <c r="F257" s="35"/>
      <c r="G257" s="35">
        <v>139900</v>
      </c>
      <c r="H257" s="36" t="s">
        <v>64</v>
      </c>
      <c r="I257" s="40" t="s">
        <v>473</v>
      </c>
      <c r="J257" s="214"/>
      <c r="K257" s="216"/>
    </row>
    <row r="258" spans="1:11" s="217" customFormat="1" ht="15.75" customHeight="1">
      <c r="A258" s="36" t="s">
        <v>472</v>
      </c>
      <c r="B258" s="37" t="s">
        <v>157</v>
      </c>
      <c r="C258" s="41">
        <v>35</v>
      </c>
      <c r="D258" s="42"/>
      <c r="E258" s="42">
        <v>0.16500000000000001</v>
      </c>
      <c r="F258" s="35"/>
      <c r="G258" s="35">
        <v>144900</v>
      </c>
      <c r="H258" s="36" t="s">
        <v>64</v>
      </c>
      <c r="I258" s="40" t="s">
        <v>474</v>
      </c>
      <c r="J258" s="214"/>
      <c r="K258" s="216"/>
    </row>
    <row r="259" spans="1:11" s="217" customFormat="1" ht="15.75" customHeight="1">
      <c r="A259" s="36" t="s">
        <v>475</v>
      </c>
      <c r="B259" s="37" t="s">
        <v>55</v>
      </c>
      <c r="C259" s="41">
        <v>20</v>
      </c>
      <c r="D259" s="42"/>
      <c r="E259" s="42">
        <v>0.83499999999999996</v>
      </c>
      <c r="F259" s="35"/>
      <c r="G259" s="35">
        <v>299900</v>
      </c>
      <c r="H259" s="36" t="s">
        <v>64</v>
      </c>
      <c r="I259" s="40" t="s">
        <v>476</v>
      </c>
      <c r="J259" s="214"/>
      <c r="K259" s="216"/>
    </row>
    <row r="260" spans="1:11" s="217" customFormat="1" ht="15.75" customHeight="1">
      <c r="A260" s="36" t="s">
        <v>477</v>
      </c>
      <c r="B260" s="37" t="s">
        <v>212</v>
      </c>
      <c r="C260" s="41" t="s">
        <v>478</v>
      </c>
      <c r="D260" s="42">
        <v>0.56000000000000005</v>
      </c>
      <c r="E260" s="42"/>
      <c r="F260" s="35"/>
      <c r="G260" s="35">
        <v>169900</v>
      </c>
      <c r="H260" s="36" t="s">
        <v>49</v>
      </c>
      <c r="I260" s="40" t="s">
        <v>479</v>
      </c>
      <c r="J260" s="214"/>
      <c r="K260" s="216"/>
    </row>
    <row r="261" spans="1:11" s="209" customFormat="1" ht="15.75" customHeight="1">
      <c r="A261" s="36" t="s">
        <v>480</v>
      </c>
      <c r="B261" s="37" t="s">
        <v>157</v>
      </c>
      <c r="C261" s="55">
        <v>20</v>
      </c>
      <c r="D261" s="39"/>
      <c r="E261" s="39">
        <v>1.06</v>
      </c>
      <c r="F261" s="35"/>
      <c r="G261" s="35">
        <v>159900</v>
      </c>
      <c r="H261" s="36" t="s">
        <v>49</v>
      </c>
      <c r="I261" s="40" t="s">
        <v>481</v>
      </c>
      <c r="J261" s="215"/>
      <c r="K261" s="215"/>
    </row>
    <row r="262" spans="1:11" s="209" customFormat="1" ht="15.75" customHeight="1">
      <c r="A262" s="36" t="s">
        <v>482</v>
      </c>
      <c r="B262" s="37" t="s">
        <v>129</v>
      </c>
      <c r="C262" s="55">
        <v>20</v>
      </c>
      <c r="D262" s="39"/>
      <c r="E262" s="39">
        <v>10</v>
      </c>
      <c r="F262" s="35"/>
      <c r="G262" s="35">
        <v>166900</v>
      </c>
      <c r="H262" s="36" t="s">
        <v>64</v>
      </c>
      <c r="I262" s="40" t="s">
        <v>483</v>
      </c>
      <c r="J262" s="215"/>
      <c r="K262" s="215"/>
    </row>
    <row r="263" spans="1:11" s="209" customFormat="1" ht="15.75" customHeight="1">
      <c r="A263" s="36" t="s">
        <v>484</v>
      </c>
      <c r="B263" s="37" t="s">
        <v>129</v>
      </c>
      <c r="C263" s="55" t="s">
        <v>150</v>
      </c>
      <c r="D263" s="39"/>
      <c r="E263" s="39">
        <v>1.47</v>
      </c>
      <c r="F263" s="35"/>
      <c r="G263" s="35">
        <v>189900</v>
      </c>
      <c r="H263" s="36" t="s">
        <v>49</v>
      </c>
      <c r="I263" s="40" t="s">
        <v>485</v>
      </c>
      <c r="J263" s="215"/>
      <c r="K263" s="215"/>
    </row>
    <row r="264" spans="1:11" s="217" customFormat="1" ht="15.75" customHeight="1">
      <c r="A264" s="36" t="s">
        <v>486</v>
      </c>
      <c r="B264" s="37" t="s">
        <v>157</v>
      </c>
      <c r="C264" s="41" t="s">
        <v>150</v>
      </c>
      <c r="D264" s="42"/>
      <c r="E264" s="42">
        <v>0.15</v>
      </c>
      <c r="F264" s="35"/>
      <c r="G264" s="35">
        <v>177900</v>
      </c>
      <c r="H264" s="36" t="s">
        <v>64</v>
      </c>
      <c r="I264" s="40" t="s">
        <v>487</v>
      </c>
      <c r="J264" s="214"/>
      <c r="K264" s="216"/>
    </row>
    <row r="265" spans="1:11" s="217" customFormat="1" ht="15.75" customHeight="1">
      <c r="A265" s="36" t="s">
        <v>488</v>
      </c>
      <c r="B265" s="37" t="s">
        <v>129</v>
      </c>
      <c r="C265" s="41" t="s">
        <v>489</v>
      </c>
      <c r="D265" s="42">
        <v>1.5550000000000002</v>
      </c>
      <c r="E265" s="42"/>
      <c r="F265" s="35"/>
      <c r="G265" s="35">
        <v>144900</v>
      </c>
      <c r="H265" s="36" t="s">
        <v>25</v>
      </c>
      <c r="I265" s="40" t="s">
        <v>490</v>
      </c>
      <c r="J265" s="214"/>
      <c r="K265" s="216"/>
    </row>
    <row r="266" spans="1:11" s="217" customFormat="1" ht="15.75" customHeight="1">
      <c r="A266" s="36" t="s">
        <v>491</v>
      </c>
      <c r="B266" s="37" t="s">
        <v>212</v>
      </c>
      <c r="C266" s="41">
        <v>20</v>
      </c>
      <c r="D266" s="42"/>
      <c r="E266" s="42">
        <v>1.76</v>
      </c>
      <c r="F266" s="35"/>
      <c r="G266" s="35">
        <v>149900</v>
      </c>
      <c r="H266" s="36" t="s">
        <v>49</v>
      </c>
      <c r="I266" s="40" t="s">
        <v>492</v>
      </c>
      <c r="J266" s="214"/>
      <c r="K266" s="216"/>
    </row>
    <row r="267" spans="1:11" s="217" customFormat="1" ht="15.75" customHeight="1">
      <c r="A267" s="68" t="s">
        <v>491</v>
      </c>
      <c r="B267" s="75" t="s">
        <v>129</v>
      </c>
      <c r="C267" s="56" t="s">
        <v>33</v>
      </c>
      <c r="D267" s="62"/>
      <c r="E267" s="62">
        <v>0.108</v>
      </c>
      <c r="F267" s="76"/>
      <c r="G267" s="76">
        <v>159900</v>
      </c>
      <c r="H267" s="68" t="s">
        <v>64</v>
      </c>
      <c r="I267" s="77" t="s">
        <v>493</v>
      </c>
      <c r="J267" s="214"/>
      <c r="K267" s="216"/>
    </row>
    <row r="268" spans="1:11" s="217" customFormat="1" ht="15.75" customHeight="1">
      <c r="A268" s="36" t="s">
        <v>494</v>
      </c>
      <c r="B268" s="37" t="s">
        <v>168</v>
      </c>
      <c r="C268" s="41" t="s">
        <v>33</v>
      </c>
      <c r="D268" s="42">
        <v>0.69</v>
      </c>
      <c r="E268" s="39"/>
      <c r="F268" s="35"/>
      <c r="G268" s="70">
        <v>63900</v>
      </c>
      <c r="H268" s="36" t="s">
        <v>38</v>
      </c>
      <c r="I268" s="40" t="s">
        <v>495</v>
      </c>
      <c r="J268" s="215"/>
      <c r="K268" s="216"/>
    </row>
    <row r="269" spans="1:11" s="209" customFormat="1" ht="15.75" customHeight="1">
      <c r="A269" s="36" t="s">
        <v>496</v>
      </c>
      <c r="B269" s="37" t="s">
        <v>129</v>
      </c>
      <c r="C269" s="55">
        <v>20</v>
      </c>
      <c r="D269" s="39"/>
      <c r="E269" s="39">
        <v>3.5</v>
      </c>
      <c r="F269" s="35"/>
      <c r="G269" s="35">
        <v>159900</v>
      </c>
      <c r="H269" s="36" t="s">
        <v>49</v>
      </c>
      <c r="I269" s="40" t="s">
        <v>497</v>
      </c>
      <c r="J269" s="219"/>
      <c r="K269" s="215"/>
    </row>
    <row r="270" spans="1:11" s="209" customFormat="1" ht="15.75" customHeight="1">
      <c r="A270" s="36" t="s">
        <v>496</v>
      </c>
      <c r="B270" s="37" t="s">
        <v>129</v>
      </c>
      <c r="C270" s="55" t="s">
        <v>498</v>
      </c>
      <c r="D270" s="39">
        <v>1.0029999999999999</v>
      </c>
      <c r="E270" s="39"/>
      <c r="F270" s="35"/>
      <c r="G270" s="35">
        <v>159900</v>
      </c>
      <c r="H270" s="36" t="s">
        <v>38</v>
      </c>
      <c r="I270" s="40" t="s">
        <v>499</v>
      </c>
      <c r="J270" s="237"/>
      <c r="K270" s="215"/>
    </row>
    <row r="271" spans="1:11" s="209" customFormat="1" ht="15.75" customHeight="1">
      <c r="A271" s="36" t="s">
        <v>500</v>
      </c>
      <c r="B271" s="37" t="s">
        <v>157</v>
      </c>
      <c r="C271" s="55" t="s">
        <v>150</v>
      </c>
      <c r="D271" s="39"/>
      <c r="E271" s="39">
        <v>2.8</v>
      </c>
      <c r="F271" s="35"/>
      <c r="G271" s="35">
        <v>189900</v>
      </c>
      <c r="H271" s="36" t="s">
        <v>64</v>
      </c>
      <c r="I271" s="40" t="s">
        <v>501</v>
      </c>
      <c r="J271" s="237"/>
      <c r="K271" s="215"/>
    </row>
    <row r="272" spans="1:11" s="209" customFormat="1" ht="15.75" customHeight="1">
      <c r="A272" s="36" t="s">
        <v>502</v>
      </c>
      <c r="B272" s="37" t="s">
        <v>157</v>
      </c>
      <c r="C272" s="55">
        <v>20</v>
      </c>
      <c r="D272" s="39"/>
      <c r="E272" s="39">
        <v>0.1</v>
      </c>
      <c r="F272" s="35"/>
      <c r="G272" s="35">
        <v>149900</v>
      </c>
      <c r="H272" s="36" t="s">
        <v>503</v>
      </c>
      <c r="I272" s="40" t="s">
        <v>504</v>
      </c>
      <c r="J272" s="237"/>
      <c r="K272" s="215"/>
    </row>
    <row r="273" spans="1:256" s="209" customFormat="1" ht="15.75" customHeight="1">
      <c r="A273" s="36" t="s">
        <v>505</v>
      </c>
      <c r="B273" s="37" t="s">
        <v>129</v>
      </c>
      <c r="C273" s="55">
        <v>20</v>
      </c>
      <c r="D273" s="39"/>
      <c r="E273" s="39">
        <v>52.69</v>
      </c>
      <c r="F273" s="35"/>
      <c r="G273" s="35">
        <v>159900</v>
      </c>
      <c r="H273" s="36" t="s">
        <v>25</v>
      </c>
      <c r="I273" s="40" t="s">
        <v>506</v>
      </c>
      <c r="J273" s="214"/>
      <c r="K273" s="215"/>
    </row>
    <row r="274" spans="1:256" s="217" customFormat="1" ht="15.75" customHeight="1">
      <c r="A274" s="36" t="s">
        <v>507</v>
      </c>
      <c r="B274" s="37" t="s">
        <v>129</v>
      </c>
      <c r="C274" s="55" t="s">
        <v>33</v>
      </c>
      <c r="D274" s="42">
        <v>0.19400000000000001</v>
      </c>
      <c r="E274" s="47"/>
      <c r="F274" s="35" t="s">
        <v>425</v>
      </c>
      <c r="G274" s="35">
        <v>109900</v>
      </c>
      <c r="H274" s="36" t="s">
        <v>25</v>
      </c>
      <c r="I274" s="40" t="s">
        <v>508</v>
      </c>
      <c r="J274" s="219"/>
      <c r="K274" s="216"/>
    </row>
    <row r="275" spans="1:256" s="217" customFormat="1" ht="15.75" customHeight="1">
      <c r="A275" s="36" t="s">
        <v>509</v>
      </c>
      <c r="B275" s="37" t="s">
        <v>129</v>
      </c>
      <c r="C275" s="55" t="s">
        <v>33</v>
      </c>
      <c r="D275" s="42">
        <v>0.05</v>
      </c>
      <c r="E275" s="42">
        <v>1.1299999999999999</v>
      </c>
      <c r="F275" s="35"/>
      <c r="G275" s="35">
        <v>149900</v>
      </c>
      <c r="H275" s="36" t="s">
        <v>25</v>
      </c>
      <c r="I275" s="40" t="s">
        <v>1684</v>
      </c>
      <c r="J275" s="214"/>
      <c r="K275" s="216"/>
    </row>
    <row r="276" spans="1:256" s="217" customFormat="1" ht="15.75" customHeight="1">
      <c r="A276" s="36" t="s">
        <v>509</v>
      </c>
      <c r="B276" s="37" t="s">
        <v>157</v>
      </c>
      <c r="C276" s="55" t="s">
        <v>120</v>
      </c>
      <c r="D276" s="42"/>
      <c r="E276" s="42">
        <v>2.71</v>
      </c>
      <c r="F276" s="35"/>
      <c r="G276" s="35">
        <v>299900</v>
      </c>
      <c r="H276" s="36" t="s">
        <v>64</v>
      </c>
      <c r="I276" s="40" t="s">
        <v>510</v>
      </c>
      <c r="J276" s="215"/>
      <c r="K276" s="216"/>
    </row>
    <row r="277" spans="1:256" s="227" customFormat="1" ht="15.75" customHeight="1">
      <c r="A277" s="36" t="s">
        <v>511</v>
      </c>
      <c r="B277" s="37" t="s">
        <v>129</v>
      </c>
      <c r="C277" s="41" t="s">
        <v>33</v>
      </c>
      <c r="D277" s="42">
        <v>3.67</v>
      </c>
      <c r="E277" s="66"/>
      <c r="F277" s="35" t="s">
        <v>512</v>
      </c>
      <c r="G277" s="35">
        <v>139900</v>
      </c>
      <c r="H277" s="36" t="s">
        <v>38</v>
      </c>
      <c r="I277" s="40" t="s">
        <v>513</v>
      </c>
      <c r="J277" s="214"/>
      <c r="K277" s="221"/>
      <c r="L277" s="222"/>
      <c r="M277" s="223"/>
      <c r="N277" s="224"/>
      <c r="O277" s="225"/>
      <c r="P277" s="226"/>
      <c r="R277" s="228"/>
      <c r="T277" s="221"/>
      <c r="U277" s="222"/>
      <c r="V277" s="223"/>
      <c r="W277" s="224"/>
      <c r="X277" s="225"/>
      <c r="Y277" s="226"/>
      <c r="AA277" s="228"/>
      <c r="AC277" s="221"/>
      <c r="AD277" s="222"/>
      <c r="AE277" s="223"/>
      <c r="AF277" s="224"/>
      <c r="AG277" s="225"/>
      <c r="AH277" s="226"/>
      <c r="AJ277" s="228"/>
      <c r="AL277" s="221"/>
      <c r="AM277" s="222"/>
      <c r="AN277" s="223"/>
      <c r="AO277" s="224"/>
      <c r="AP277" s="225"/>
      <c r="AQ277" s="226"/>
      <c r="AS277" s="228"/>
      <c r="AU277" s="221"/>
      <c r="AV277" s="222"/>
      <c r="AW277" s="223"/>
      <c r="AX277" s="224"/>
      <c r="AY277" s="225"/>
      <c r="AZ277" s="226"/>
      <c r="BB277" s="228"/>
      <c r="BD277" s="221"/>
      <c r="BE277" s="222"/>
      <c r="BF277" s="223"/>
      <c r="BG277" s="224"/>
      <c r="BH277" s="225"/>
      <c r="BI277" s="226"/>
      <c r="BK277" s="228"/>
      <c r="BM277" s="221"/>
      <c r="BN277" s="222"/>
      <c r="BO277" s="223"/>
      <c r="BP277" s="224"/>
      <c r="BQ277" s="225"/>
      <c r="BR277" s="226"/>
      <c r="BT277" s="228"/>
      <c r="BV277" s="221"/>
      <c r="BW277" s="222"/>
      <c r="BX277" s="223"/>
      <c r="BY277" s="224"/>
      <c r="BZ277" s="225"/>
      <c r="CA277" s="226"/>
      <c r="CC277" s="228"/>
      <c r="CE277" s="221"/>
      <c r="CF277" s="222"/>
      <c r="CG277" s="223"/>
      <c r="CH277" s="224"/>
      <c r="CI277" s="225"/>
      <c r="CJ277" s="226"/>
      <c r="CL277" s="228"/>
      <c r="CN277" s="221"/>
      <c r="CO277" s="222"/>
      <c r="CP277" s="223"/>
      <c r="CQ277" s="224"/>
      <c r="CR277" s="225"/>
      <c r="CS277" s="226"/>
      <c r="CU277" s="228"/>
      <c r="CW277" s="221"/>
      <c r="CX277" s="222"/>
      <c r="CY277" s="223"/>
      <c r="CZ277" s="224"/>
      <c r="DA277" s="225"/>
      <c r="DB277" s="226"/>
      <c r="DD277" s="228"/>
      <c r="DF277" s="221"/>
      <c r="DG277" s="222"/>
      <c r="DH277" s="223"/>
      <c r="DI277" s="224"/>
      <c r="DJ277" s="225"/>
      <c r="DK277" s="226"/>
      <c r="DM277" s="228"/>
      <c r="DO277" s="221"/>
      <c r="DP277" s="222"/>
      <c r="DQ277" s="223"/>
      <c r="DR277" s="224"/>
      <c r="DS277" s="225"/>
      <c r="DT277" s="226"/>
      <c r="DV277" s="228"/>
      <c r="DX277" s="221"/>
      <c r="DY277" s="222"/>
      <c r="DZ277" s="223"/>
      <c r="EA277" s="224"/>
      <c r="EB277" s="225"/>
      <c r="EC277" s="226"/>
      <c r="EE277" s="228"/>
      <c r="EG277" s="221"/>
      <c r="EH277" s="222"/>
      <c r="EI277" s="223"/>
      <c r="EJ277" s="224"/>
      <c r="EK277" s="225"/>
      <c r="EL277" s="226"/>
      <c r="EN277" s="228"/>
      <c r="EP277" s="221"/>
      <c r="EQ277" s="222"/>
      <c r="ER277" s="223"/>
      <c r="ES277" s="224"/>
      <c r="ET277" s="225"/>
      <c r="EU277" s="226"/>
      <c r="EW277" s="228"/>
      <c r="EY277" s="221"/>
      <c r="EZ277" s="222"/>
      <c r="FA277" s="223"/>
      <c r="FB277" s="224"/>
      <c r="FC277" s="225"/>
      <c r="FD277" s="226"/>
      <c r="FF277" s="228"/>
      <c r="FH277" s="221"/>
      <c r="FI277" s="222"/>
      <c r="FJ277" s="223"/>
      <c r="FK277" s="224"/>
      <c r="FL277" s="225"/>
      <c r="FM277" s="226"/>
      <c r="FO277" s="228"/>
      <c r="FQ277" s="221"/>
      <c r="FR277" s="222"/>
      <c r="FS277" s="223"/>
      <c r="FT277" s="224"/>
      <c r="FU277" s="225"/>
      <c r="FV277" s="226"/>
      <c r="FX277" s="228"/>
      <c r="FZ277" s="221"/>
      <c r="GA277" s="222"/>
      <c r="GB277" s="223"/>
      <c r="GC277" s="224"/>
      <c r="GD277" s="225"/>
      <c r="GE277" s="226"/>
      <c r="GG277" s="228"/>
      <c r="GI277" s="221"/>
      <c r="GJ277" s="222"/>
      <c r="GK277" s="223"/>
      <c r="GL277" s="224"/>
      <c r="GM277" s="225"/>
      <c r="GN277" s="226"/>
      <c r="GP277" s="228"/>
      <c r="GR277" s="221"/>
      <c r="GS277" s="222"/>
      <c r="GT277" s="223"/>
      <c r="GU277" s="224"/>
      <c r="GV277" s="225"/>
      <c r="GW277" s="226"/>
      <c r="GY277" s="228"/>
      <c r="HA277" s="221"/>
      <c r="HB277" s="222"/>
      <c r="HC277" s="223"/>
      <c r="HD277" s="224"/>
      <c r="HE277" s="225"/>
      <c r="HF277" s="226"/>
      <c r="HH277" s="228"/>
      <c r="HJ277" s="221"/>
      <c r="HK277" s="222"/>
      <c r="HL277" s="223"/>
      <c r="HM277" s="224"/>
      <c r="HN277" s="225"/>
      <c r="HO277" s="226"/>
      <c r="HQ277" s="228"/>
      <c r="HS277" s="221"/>
      <c r="HT277" s="222"/>
      <c r="HU277" s="223"/>
      <c r="HV277" s="224"/>
      <c r="HW277" s="225"/>
      <c r="HX277" s="226"/>
      <c r="HZ277" s="228"/>
      <c r="IB277" s="221"/>
      <c r="IC277" s="222"/>
      <c r="ID277" s="223"/>
      <c r="IE277" s="224"/>
      <c r="IF277" s="225"/>
      <c r="IG277" s="226"/>
      <c r="II277" s="228"/>
      <c r="IK277" s="221"/>
      <c r="IL277" s="222"/>
      <c r="IM277" s="223"/>
      <c r="IN277" s="224"/>
      <c r="IO277" s="225"/>
      <c r="IP277" s="226"/>
      <c r="IR277" s="228"/>
      <c r="IT277" s="221"/>
      <c r="IU277" s="222"/>
      <c r="IV277" s="223"/>
    </row>
    <row r="278" spans="1:256" s="209" customFormat="1" ht="15.75" customHeight="1">
      <c r="A278" s="36" t="s">
        <v>514</v>
      </c>
      <c r="B278" s="37" t="s">
        <v>129</v>
      </c>
      <c r="C278" s="55" t="s">
        <v>33</v>
      </c>
      <c r="D278" s="42">
        <v>0.15</v>
      </c>
      <c r="E278" s="42"/>
      <c r="F278" s="35"/>
      <c r="G278" s="35">
        <v>139900</v>
      </c>
      <c r="H278" s="36" t="s">
        <v>38</v>
      </c>
      <c r="I278" s="40" t="s">
        <v>515</v>
      </c>
      <c r="J278" s="215"/>
      <c r="K278" s="215"/>
    </row>
    <row r="279" spans="1:256" s="217" customFormat="1" ht="15.75" customHeight="1">
      <c r="A279" s="36" t="s">
        <v>516</v>
      </c>
      <c r="B279" s="37" t="s">
        <v>129</v>
      </c>
      <c r="C279" s="55" t="s">
        <v>33</v>
      </c>
      <c r="D279" s="42">
        <v>0.32600000000000001</v>
      </c>
      <c r="E279" s="42"/>
      <c r="F279" s="35"/>
      <c r="G279" s="35">
        <v>119900</v>
      </c>
      <c r="H279" s="36" t="s">
        <v>38</v>
      </c>
      <c r="I279" s="40" t="s">
        <v>435</v>
      </c>
      <c r="J279" s="216"/>
      <c r="K279" s="216"/>
    </row>
    <row r="280" spans="1:256" s="217" customFormat="1" ht="15.75" customHeight="1">
      <c r="A280" s="36" t="s">
        <v>516</v>
      </c>
      <c r="B280" s="37" t="s">
        <v>129</v>
      </c>
      <c r="C280" s="55" t="s">
        <v>33</v>
      </c>
      <c r="D280" s="42">
        <v>0.16700000000000001</v>
      </c>
      <c r="E280" s="42"/>
      <c r="F280" s="35" t="s">
        <v>53</v>
      </c>
      <c r="G280" s="35">
        <v>99900</v>
      </c>
      <c r="H280" s="36" t="s">
        <v>38</v>
      </c>
      <c r="I280" s="40" t="s">
        <v>517</v>
      </c>
      <c r="J280" s="216"/>
      <c r="K280" s="216"/>
    </row>
    <row r="281" spans="1:256" s="217" customFormat="1" ht="15.75" customHeight="1">
      <c r="A281" s="65" t="s">
        <v>518</v>
      </c>
      <c r="B281" s="37" t="s">
        <v>129</v>
      </c>
      <c r="C281" s="41">
        <v>20</v>
      </c>
      <c r="D281" s="42">
        <v>1.3580000000000001</v>
      </c>
      <c r="E281" s="39">
        <v>127.27</v>
      </c>
      <c r="F281" s="35"/>
      <c r="G281" s="35">
        <v>144900</v>
      </c>
      <c r="H281" s="36" t="s">
        <v>25</v>
      </c>
      <c r="I281" s="40" t="s">
        <v>519</v>
      </c>
      <c r="J281" s="219"/>
      <c r="K281" s="216"/>
    </row>
    <row r="282" spans="1:256" s="217" customFormat="1" ht="15.75" customHeight="1">
      <c r="A282" s="36" t="s">
        <v>520</v>
      </c>
      <c r="B282" s="37" t="s">
        <v>129</v>
      </c>
      <c r="C282" s="55" t="s">
        <v>33</v>
      </c>
      <c r="D282" s="42">
        <v>1.5150000000000001</v>
      </c>
      <c r="E282" s="42">
        <v>37.520000000000003</v>
      </c>
      <c r="F282" s="35" t="s">
        <v>413</v>
      </c>
      <c r="G282" s="35">
        <v>149900</v>
      </c>
      <c r="H282" s="36" t="s">
        <v>38</v>
      </c>
      <c r="I282" s="40" t="s">
        <v>1685</v>
      </c>
      <c r="J282" s="215"/>
      <c r="K282" s="216"/>
    </row>
    <row r="283" spans="1:256" s="217" customFormat="1" ht="15.75" customHeight="1">
      <c r="A283" s="36" t="s">
        <v>521</v>
      </c>
      <c r="B283" s="37" t="s">
        <v>129</v>
      </c>
      <c r="C283" s="55" t="s">
        <v>33</v>
      </c>
      <c r="D283" s="42">
        <v>1.5030000000000001</v>
      </c>
      <c r="E283" s="42"/>
      <c r="F283" s="35" t="s">
        <v>389</v>
      </c>
      <c r="G283" s="35">
        <v>139900</v>
      </c>
      <c r="H283" s="36" t="s">
        <v>25</v>
      </c>
      <c r="I283" s="40" t="s">
        <v>1686</v>
      </c>
      <c r="J283" s="216"/>
      <c r="K283" s="216"/>
    </row>
    <row r="284" spans="1:256" s="209" customFormat="1" ht="15.75" customHeight="1">
      <c r="A284" s="36" t="s">
        <v>522</v>
      </c>
      <c r="B284" s="37" t="s">
        <v>129</v>
      </c>
      <c r="C284" s="55" t="s">
        <v>33</v>
      </c>
      <c r="D284" s="42">
        <v>0.8</v>
      </c>
      <c r="E284" s="63"/>
      <c r="F284" s="35"/>
      <c r="G284" s="35">
        <v>139900</v>
      </c>
      <c r="H284" s="36" t="s">
        <v>25</v>
      </c>
      <c r="I284" s="40" t="s">
        <v>523</v>
      </c>
      <c r="J284" s="216"/>
      <c r="K284" s="215"/>
    </row>
    <row r="285" spans="1:256" s="209" customFormat="1" ht="15.75" customHeight="1">
      <c r="A285" s="36" t="s">
        <v>524</v>
      </c>
      <c r="B285" s="37" t="s">
        <v>212</v>
      </c>
      <c r="C285" s="41">
        <v>20</v>
      </c>
      <c r="D285" s="42"/>
      <c r="E285" s="42">
        <v>4.82</v>
      </c>
      <c r="F285" s="35"/>
      <c r="G285" s="35">
        <v>149900</v>
      </c>
      <c r="H285" s="36" t="s">
        <v>49</v>
      </c>
      <c r="I285" s="40" t="s">
        <v>525</v>
      </c>
      <c r="J285" s="214"/>
      <c r="K285" s="215"/>
    </row>
    <row r="286" spans="1:256" s="209" customFormat="1" ht="15.75" customHeight="1">
      <c r="A286" s="79" t="s">
        <v>524</v>
      </c>
      <c r="B286" s="37" t="s">
        <v>157</v>
      </c>
      <c r="C286" s="55" t="s">
        <v>33</v>
      </c>
      <c r="D286" s="42">
        <v>53.427</v>
      </c>
      <c r="E286" s="39"/>
      <c r="F286" s="35"/>
      <c r="G286" s="35">
        <v>154900</v>
      </c>
      <c r="H286" s="36" t="s">
        <v>38</v>
      </c>
      <c r="I286" s="40" t="s">
        <v>412</v>
      </c>
      <c r="J286" s="213"/>
      <c r="K286" s="215"/>
    </row>
    <row r="287" spans="1:256" s="217" customFormat="1" ht="15.75" customHeight="1">
      <c r="A287" s="36" t="s">
        <v>524</v>
      </c>
      <c r="B287" s="37" t="s">
        <v>129</v>
      </c>
      <c r="C287" s="55" t="s">
        <v>526</v>
      </c>
      <c r="D287" s="42">
        <v>0.161</v>
      </c>
      <c r="E287" s="39"/>
      <c r="F287" s="35"/>
      <c r="G287" s="35">
        <v>159900</v>
      </c>
      <c r="H287" s="36" t="s">
        <v>38</v>
      </c>
      <c r="I287" s="40" t="s">
        <v>527</v>
      </c>
      <c r="J287" s="215"/>
      <c r="K287" s="216"/>
    </row>
    <row r="288" spans="1:256" s="217" customFormat="1" ht="15.75" customHeight="1">
      <c r="A288" s="36" t="s">
        <v>528</v>
      </c>
      <c r="B288" s="37" t="s">
        <v>129</v>
      </c>
      <c r="C288" s="55">
        <v>20</v>
      </c>
      <c r="D288" s="42"/>
      <c r="E288" s="39">
        <v>0.06</v>
      </c>
      <c r="F288" s="35"/>
      <c r="G288" s="35">
        <v>155900</v>
      </c>
      <c r="H288" s="36" t="s">
        <v>25</v>
      </c>
      <c r="I288" s="40" t="s">
        <v>529</v>
      </c>
      <c r="J288" s="215"/>
      <c r="K288" s="216"/>
    </row>
    <row r="289" spans="1:11" s="217" customFormat="1" ht="15.75" customHeight="1">
      <c r="A289" s="36" t="s">
        <v>530</v>
      </c>
      <c r="B289" s="37" t="s">
        <v>44</v>
      </c>
      <c r="C289" s="41">
        <v>20</v>
      </c>
      <c r="D289" s="42">
        <v>4.4000000000000004</v>
      </c>
      <c r="E289" s="39"/>
      <c r="F289" s="35"/>
      <c r="G289" s="35">
        <v>169900</v>
      </c>
      <c r="H289" s="36" t="s">
        <v>45</v>
      </c>
      <c r="I289" s="40" t="s">
        <v>531</v>
      </c>
      <c r="J289" s="214"/>
      <c r="K289" s="216"/>
    </row>
    <row r="290" spans="1:11" s="209" customFormat="1" ht="15.75" customHeight="1">
      <c r="A290" s="49" t="s">
        <v>532</v>
      </c>
      <c r="B290" s="37" t="s">
        <v>129</v>
      </c>
      <c r="C290" s="41" t="s">
        <v>533</v>
      </c>
      <c r="D290" s="39">
        <v>9.1999999999999998E-2</v>
      </c>
      <c r="E290" s="42"/>
      <c r="F290" s="73"/>
      <c r="G290" s="73">
        <v>159900</v>
      </c>
      <c r="H290" s="36" t="s">
        <v>25</v>
      </c>
      <c r="I290" s="40" t="s">
        <v>534</v>
      </c>
      <c r="J290" s="214"/>
      <c r="K290" s="215"/>
    </row>
    <row r="291" spans="1:11" s="209" customFormat="1" ht="15.75" customHeight="1">
      <c r="A291" s="49" t="s">
        <v>535</v>
      </c>
      <c r="B291" s="37" t="s">
        <v>212</v>
      </c>
      <c r="C291" s="41">
        <v>20</v>
      </c>
      <c r="D291" s="39"/>
      <c r="E291" s="42">
        <v>0.28000000000000003</v>
      </c>
      <c r="F291" s="73"/>
      <c r="G291" s="73">
        <v>154900</v>
      </c>
      <c r="H291" s="36" t="s">
        <v>49</v>
      </c>
      <c r="I291" s="40" t="s">
        <v>536</v>
      </c>
      <c r="J291" s="214"/>
      <c r="K291" s="215"/>
    </row>
    <row r="292" spans="1:11" s="217" customFormat="1" ht="15.75" customHeight="1">
      <c r="A292" s="36" t="s">
        <v>537</v>
      </c>
      <c r="B292" s="37" t="s">
        <v>44</v>
      </c>
      <c r="C292" s="41">
        <v>20</v>
      </c>
      <c r="D292" s="42">
        <v>2.25</v>
      </c>
      <c r="E292" s="39"/>
      <c r="F292" s="35"/>
      <c r="G292" s="35">
        <v>229900</v>
      </c>
      <c r="H292" s="36" t="s">
        <v>45</v>
      </c>
      <c r="I292" s="40" t="s">
        <v>538</v>
      </c>
      <c r="J292" s="214"/>
      <c r="K292" s="216"/>
    </row>
    <row r="293" spans="1:11" s="217" customFormat="1" ht="15.75" customHeight="1">
      <c r="A293" s="36" t="s">
        <v>539</v>
      </c>
      <c r="B293" s="37" t="s">
        <v>129</v>
      </c>
      <c r="C293" s="55">
        <v>20</v>
      </c>
      <c r="D293" s="42">
        <v>0.55400000000000005</v>
      </c>
      <c r="E293" s="43"/>
      <c r="F293" s="35" t="s">
        <v>53</v>
      </c>
      <c r="G293" s="35">
        <v>79900</v>
      </c>
      <c r="H293" s="36" t="s">
        <v>25</v>
      </c>
      <c r="I293" s="40" t="s">
        <v>540</v>
      </c>
      <c r="J293" s="216"/>
      <c r="K293" s="216"/>
    </row>
    <row r="294" spans="1:11" s="217" customFormat="1" ht="15.75" customHeight="1">
      <c r="A294" s="36" t="s">
        <v>541</v>
      </c>
      <c r="B294" s="37" t="s">
        <v>168</v>
      </c>
      <c r="C294" s="41">
        <v>20</v>
      </c>
      <c r="D294" s="42">
        <v>0.223</v>
      </c>
      <c r="E294" s="42"/>
      <c r="F294" s="35"/>
      <c r="G294" s="35">
        <v>59900</v>
      </c>
      <c r="H294" s="36" t="s">
        <v>38</v>
      </c>
      <c r="I294" s="40" t="s">
        <v>542</v>
      </c>
      <c r="J294" s="215"/>
      <c r="K294" s="216"/>
    </row>
    <row r="295" spans="1:11" s="217" customFormat="1" ht="15.75" customHeight="1">
      <c r="A295" s="36" t="s">
        <v>543</v>
      </c>
      <c r="B295" s="37" t="s">
        <v>129</v>
      </c>
      <c r="C295" s="55">
        <v>20</v>
      </c>
      <c r="D295" s="42">
        <v>0.66400000000000003</v>
      </c>
      <c r="E295" s="43"/>
      <c r="F295" s="35" t="s">
        <v>53</v>
      </c>
      <c r="G295" s="35">
        <v>79900</v>
      </c>
      <c r="H295" s="36" t="s">
        <v>25</v>
      </c>
      <c r="I295" s="40" t="s">
        <v>544</v>
      </c>
      <c r="J295" s="216"/>
      <c r="K295" s="216"/>
    </row>
    <row r="296" spans="1:11" s="217" customFormat="1" ht="15.75" customHeight="1">
      <c r="A296" s="36" t="s">
        <v>545</v>
      </c>
      <c r="B296" s="37" t="s">
        <v>129</v>
      </c>
      <c r="C296" s="55" t="s">
        <v>33</v>
      </c>
      <c r="D296" s="42">
        <v>0.42899999999999999</v>
      </c>
      <c r="E296" s="43"/>
      <c r="F296" s="35"/>
      <c r="G296" s="70">
        <v>149900</v>
      </c>
      <c r="H296" s="36" t="s">
        <v>25</v>
      </c>
      <c r="I296" s="40" t="s">
        <v>546</v>
      </c>
      <c r="J296" s="216"/>
      <c r="K296" s="216"/>
    </row>
    <row r="297" spans="1:11" s="209" customFormat="1" ht="15.75" customHeight="1">
      <c r="A297" s="68" t="s">
        <v>547</v>
      </c>
      <c r="B297" s="37" t="s">
        <v>129</v>
      </c>
      <c r="C297" s="55" t="s">
        <v>33</v>
      </c>
      <c r="D297" s="42">
        <v>1.1120000000000001</v>
      </c>
      <c r="E297" s="39"/>
      <c r="F297" s="35"/>
      <c r="G297" s="35">
        <v>59900</v>
      </c>
      <c r="H297" s="36" t="s">
        <v>38</v>
      </c>
      <c r="I297" s="40" t="s">
        <v>548</v>
      </c>
      <c r="J297" s="213"/>
      <c r="K297" s="215"/>
    </row>
    <row r="298" spans="1:11" s="209" customFormat="1" ht="15.75" customHeight="1">
      <c r="A298" s="36" t="s">
        <v>549</v>
      </c>
      <c r="B298" s="37" t="s">
        <v>129</v>
      </c>
      <c r="C298" s="55">
        <v>20</v>
      </c>
      <c r="D298" s="42">
        <v>0.128</v>
      </c>
      <c r="E298" s="43"/>
      <c r="F298" s="35" t="s">
        <v>53</v>
      </c>
      <c r="G298" s="35">
        <v>79900</v>
      </c>
      <c r="H298" s="36" t="s">
        <v>25</v>
      </c>
      <c r="I298" s="40" t="s">
        <v>550</v>
      </c>
      <c r="J298" s="215"/>
      <c r="K298" s="215"/>
    </row>
    <row r="299" spans="1:11" s="209" customFormat="1" ht="15.75" customHeight="1">
      <c r="A299" s="36" t="s">
        <v>549</v>
      </c>
      <c r="B299" s="37" t="s">
        <v>129</v>
      </c>
      <c r="C299" s="55">
        <v>20</v>
      </c>
      <c r="D299" s="42">
        <v>2.0859999999999999</v>
      </c>
      <c r="E299" s="43"/>
      <c r="F299" s="35" t="s">
        <v>53</v>
      </c>
      <c r="G299" s="35">
        <v>79900</v>
      </c>
      <c r="H299" s="36" t="s">
        <v>38</v>
      </c>
      <c r="I299" s="40" t="s">
        <v>551</v>
      </c>
      <c r="J299" s="215"/>
      <c r="K299" s="215"/>
    </row>
    <row r="300" spans="1:11" s="209" customFormat="1" ht="15.75" customHeight="1">
      <c r="A300" s="36" t="s">
        <v>549</v>
      </c>
      <c r="B300" s="37" t="s">
        <v>129</v>
      </c>
      <c r="C300" s="55" t="s">
        <v>33</v>
      </c>
      <c r="D300" s="42">
        <v>0.40400000000000003</v>
      </c>
      <c r="E300" s="39"/>
      <c r="F300" s="35" t="s">
        <v>245</v>
      </c>
      <c r="G300" s="35">
        <v>99900</v>
      </c>
      <c r="H300" s="36" t="s">
        <v>38</v>
      </c>
      <c r="I300" s="40" t="s">
        <v>552</v>
      </c>
      <c r="J300" s="215"/>
      <c r="K300" s="215"/>
    </row>
    <row r="301" spans="1:11" s="209" customFormat="1" ht="15.75" customHeight="1">
      <c r="A301" s="36" t="s">
        <v>553</v>
      </c>
      <c r="B301" s="37" t="s">
        <v>129</v>
      </c>
      <c r="C301" s="55">
        <v>20</v>
      </c>
      <c r="D301" s="39">
        <v>0.13200000000000001</v>
      </c>
      <c r="E301" s="39"/>
      <c r="F301" s="35" t="s">
        <v>53</v>
      </c>
      <c r="G301" s="35">
        <v>79900</v>
      </c>
      <c r="H301" s="36" t="s">
        <v>38</v>
      </c>
      <c r="I301" s="40" t="s">
        <v>263</v>
      </c>
      <c r="J301" s="214"/>
      <c r="K301" s="215"/>
    </row>
    <row r="302" spans="1:11" s="217" customFormat="1" ht="15.75" customHeight="1">
      <c r="A302" s="36" t="s">
        <v>553</v>
      </c>
      <c r="B302" s="37" t="s">
        <v>129</v>
      </c>
      <c r="C302" s="41">
        <v>20</v>
      </c>
      <c r="D302" s="80">
        <v>0.39700000000000002</v>
      </c>
      <c r="E302" s="80"/>
      <c r="F302" s="35"/>
      <c r="G302" s="35">
        <v>89900</v>
      </c>
      <c r="H302" s="36" t="s">
        <v>38</v>
      </c>
      <c r="I302" s="40" t="s">
        <v>554</v>
      </c>
      <c r="J302" s="214"/>
      <c r="K302" s="229"/>
    </row>
    <row r="303" spans="1:11" s="217" customFormat="1" ht="15.75" customHeight="1">
      <c r="A303" s="36" t="s">
        <v>555</v>
      </c>
      <c r="B303" s="37" t="s">
        <v>129</v>
      </c>
      <c r="C303" s="41">
        <v>20</v>
      </c>
      <c r="D303" s="80">
        <v>1.75</v>
      </c>
      <c r="E303" s="80">
        <v>4.5600000000000005</v>
      </c>
      <c r="F303" s="35" t="s">
        <v>267</v>
      </c>
      <c r="G303" s="35">
        <v>124900</v>
      </c>
      <c r="H303" s="36" t="s">
        <v>38</v>
      </c>
      <c r="I303" s="40" t="s">
        <v>1702</v>
      </c>
      <c r="J303" s="214"/>
      <c r="K303" s="229"/>
    </row>
    <row r="304" spans="1:11" s="217" customFormat="1" ht="15.75" customHeight="1">
      <c r="A304" s="36" t="s">
        <v>556</v>
      </c>
      <c r="B304" s="37" t="s">
        <v>129</v>
      </c>
      <c r="C304" s="55" t="s">
        <v>33</v>
      </c>
      <c r="D304" s="42">
        <v>1.6859999999999999</v>
      </c>
      <c r="E304" s="69"/>
      <c r="F304" s="35"/>
      <c r="G304" s="35">
        <v>134900</v>
      </c>
      <c r="H304" s="36" t="s">
        <v>38</v>
      </c>
      <c r="I304" s="40" t="s">
        <v>557</v>
      </c>
      <c r="J304" s="214"/>
      <c r="K304" s="216"/>
    </row>
    <row r="305" spans="1:256" s="217" customFormat="1" ht="15.75" customHeight="1">
      <c r="A305" s="36" t="s">
        <v>556</v>
      </c>
      <c r="B305" s="37" t="s">
        <v>129</v>
      </c>
      <c r="C305" s="55" t="s">
        <v>33</v>
      </c>
      <c r="D305" s="42"/>
      <c r="E305" s="39">
        <v>5.8</v>
      </c>
      <c r="F305" s="35"/>
      <c r="G305" s="35">
        <v>149900</v>
      </c>
      <c r="H305" s="36" t="s">
        <v>49</v>
      </c>
      <c r="I305" s="40" t="s">
        <v>558</v>
      </c>
      <c r="J305" s="214"/>
      <c r="K305" s="216"/>
    </row>
    <row r="306" spans="1:256" s="217" customFormat="1" ht="15.75" customHeight="1">
      <c r="A306" s="36" t="s">
        <v>556</v>
      </c>
      <c r="B306" s="37" t="s">
        <v>129</v>
      </c>
      <c r="C306" s="55">
        <v>10</v>
      </c>
      <c r="D306" s="42">
        <v>0.46600000000000003</v>
      </c>
      <c r="E306" s="69"/>
      <c r="F306" s="35" t="s">
        <v>559</v>
      </c>
      <c r="G306" s="35">
        <v>133900</v>
      </c>
      <c r="H306" s="36" t="s">
        <v>38</v>
      </c>
      <c r="I306" s="40" t="s">
        <v>560</v>
      </c>
      <c r="J306" s="214"/>
      <c r="K306" s="216"/>
    </row>
    <row r="307" spans="1:256" s="209" customFormat="1" ht="15.75" customHeight="1">
      <c r="A307" s="68" t="s">
        <v>556</v>
      </c>
      <c r="B307" s="37" t="s">
        <v>129</v>
      </c>
      <c r="C307" s="55" t="s">
        <v>561</v>
      </c>
      <c r="D307" s="42">
        <v>0.158</v>
      </c>
      <c r="E307" s="64"/>
      <c r="F307" s="35" t="s">
        <v>562</v>
      </c>
      <c r="G307" s="35">
        <v>139900</v>
      </c>
      <c r="H307" s="36" t="s">
        <v>38</v>
      </c>
      <c r="I307" s="40" t="s">
        <v>563</v>
      </c>
      <c r="J307" s="213"/>
      <c r="K307" s="215"/>
    </row>
    <row r="308" spans="1:256" s="209" customFormat="1" ht="15.75" customHeight="1">
      <c r="A308" s="36" t="s">
        <v>564</v>
      </c>
      <c r="B308" s="37" t="s">
        <v>129</v>
      </c>
      <c r="C308" s="55" t="s">
        <v>399</v>
      </c>
      <c r="D308" s="42">
        <v>1.53</v>
      </c>
      <c r="E308" s="43"/>
      <c r="F308" s="35" t="s">
        <v>53</v>
      </c>
      <c r="G308" s="35">
        <v>89900</v>
      </c>
      <c r="H308" s="36" t="s">
        <v>38</v>
      </c>
      <c r="I308" s="40" t="s">
        <v>565</v>
      </c>
      <c r="J308" s="215"/>
      <c r="K308" s="215"/>
    </row>
    <row r="309" spans="1:256" s="217" customFormat="1" ht="15.75" customHeight="1">
      <c r="A309" s="36" t="s">
        <v>566</v>
      </c>
      <c r="B309" s="37" t="s">
        <v>129</v>
      </c>
      <c r="C309" s="41">
        <v>20</v>
      </c>
      <c r="D309" s="80">
        <v>1.3620000000000001</v>
      </c>
      <c r="E309" s="242"/>
      <c r="F309" s="35"/>
      <c r="G309" s="35">
        <v>99900</v>
      </c>
      <c r="H309" s="36" t="s">
        <v>38</v>
      </c>
      <c r="I309" s="40" t="s">
        <v>1687</v>
      </c>
      <c r="J309" s="219"/>
      <c r="K309" s="229"/>
    </row>
    <row r="310" spans="1:256" s="209" customFormat="1" ht="15.75" customHeight="1">
      <c r="A310" s="36" t="s">
        <v>566</v>
      </c>
      <c r="B310" s="37" t="s">
        <v>129</v>
      </c>
      <c r="C310" s="55" t="s">
        <v>232</v>
      </c>
      <c r="D310" s="42">
        <v>1.214</v>
      </c>
      <c r="E310" s="47"/>
      <c r="F310" s="35"/>
      <c r="G310" s="35">
        <v>129900</v>
      </c>
      <c r="H310" s="36" t="s">
        <v>38</v>
      </c>
      <c r="I310" s="40" t="s">
        <v>567</v>
      </c>
      <c r="J310" s="215"/>
      <c r="K310" s="215"/>
    </row>
    <row r="311" spans="1:256" s="209" customFormat="1" ht="15.75" customHeight="1">
      <c r="A311" s="65" t="s">
        <v>568</v>
      </c>
      <c r="B311" s="37" t="s">
        <v>129</v>
      </c>
      <c r="C311" s="55">
        <v>20</v>
      </c>
      <c r="D311" s="47">
        <v>7.5</v>
      </c>
      <c r="E311" s="47"/>
      <c r="F311" s="35"/>
      <c r="G311" s="35">
        <v>133900</v>
      </c>
      <c r="H311" s="36" t="s">
        <v>38</v>
      </c>
      <c r="I311" s="40" t="s">
        <v>569</v>
      </c>
      <c r="J311" s="215"/>
      <c r="K311" s="215"/>
    </row>
    <row r="312" spans="1:256" s="209" customFormat="1" ht="15.75" customHeight="1">
      <c r="A312" s="36" t="s">
        <v>570</v>
      </c>
      <c r="B312" s="37" t="s">
        <v>129</v>
      </c>
      <c r="C312" s="55">
        <v>20</v>
      </c>
      <c r="D312" s="42">
        <v>4.6900000000000004</v>
      </c>
      <c r="E312" s="43"/>
      <c r="F312" s="35"/>
      <c r="G312" s="35">
        <v>129900</v>
      </c>
      <c r="H312" s="36" t="s">
        <v>38</v>
      </c>
      <c r="I312" s="40" t="s">
        <v>571</v>
      </c>
      <c r="J312" s="215"/>
      <c r="K312" s="215"/>
    </row>
    <row r="313" spans="1:256" s="209" customFormat="1" ht="15.75" customHeight="1">
      <c r="A313" s="36" t="s">
        <v>572</v>
      </c>
      <c r="B313" s="37" t="s">
        <v>129</v>
      </c>
      <c r="C313" s="41">
        <v>20</v>
      </c>
      <c r="D313" s="42">
        <v>7.6150000000000002</v>
      </c>
      <c r="E313" s="47"/>
      <c r="F313" s="35"/>
      <c r="G313" s="35">
        <v>129900</v>
      </c>
      <c r="H313" s="36" t="s">
        <v>38</v>
      </c>
      <c r="I313" s="40" t="s">
        <v>573</v>
      </c>
      <c r="J313" s="215"/>
      <c r="K313" s="215"/>
    </row>
    <row r="314" spans="1:256" s="217" customFormat="1" ht="15.75" customHeight="1">
      <c r="A314" s="36" t="s">
        <v>574</v>
      </c>
      <c r="B314" s="37" t="s">
        <v>129</v>
      </c>
      <c r="C314" s="41" t="s">
        <v>533</v>
      </c>
      <c r="D314" s="42">
        <v>0.14699999999999999</v>
      </c>
      <c r="E314" s="47"/>
      <c r="F314" s="35" t="s">
        <v>53</v>
      </c>
      <c r="G314" s="35">
        <v>109900</v>
      </c>
      <c r="H314" s="36" t="s">
        <v>38</v>
      </c>
      <c r="I314" s="40" t="s">
        <v>575</v>
      </c>
      <c r="J314" s="238"/>
      <c r="K314" s="216"/>
    </row>
    <row r="315" spans="1:256" s="209" customFormat="1" ht="15.75" customHeight="1">
      <c r="A315" s="68" t="s">
        <v>576</v>
      </c>
      <c r="B315" s="37" t="s">
        <v>129</v>
      </c>
      <c r="C315" s="55" t="s">
        <v>561</v>
      </c>
      <c r="D315" s="42">
        <v>0.72099999999999997</v>
      </c>
      <c r="E315" s="64"/>
      <c r="F315" s="35"/>
      <c r="G315" s="35">
        <v>129900</v>
      </c>
      <c r="H315" s="36" t="s">
        <v>38</v>
      </c>
      <c r="I315" s="40" t="s">
        <v>577</v>
      </c>
      <c r="J315" s="213"/>
      <c r="K315" s="215"/>
    </row>
    <row r="316" spans="1:256" s="209" customFormat="1" ht="15.75" customHeight="1">
      <c r="A316" s="68" t="s">
        <v>578</v>
      </c>
      <c r="B316" s="37" t="s">
        <v>168</v>
      </c>
      <c r="C316" s="55" t="s">
        <v>33</v>
      </c>
      <c r="D316" s="42"/>
      <c r="E316" s="39">
        <v>2.3410000000000002</v>
      </c>
      <c r="F316" s="35"/>
      <c r="G316" s="35">
        <v>69900</v>
      </c>
      <c r="H316" s="36" t="s">
        <v>38</v>
      </c>
      <c r="I316" s="40" t="s">
        <v>579</v>
      </c>
      <c r="J316" s="213"/>
      <c r="K316" s="215"/>
    </row>
    <row r="317" spans="1:256" s="209" customFormat="1" ht="15.75" customHeight="1">
      <c r="A317" s="36" t="s">
        <v>572</v>
      </c>
      <c r="B317" s="37" t="s">
        <v>129</v>
      </c>
      <c r="C317" s="41" t="s">
        <v>33</v>
      </c>
      <c r="D317" s="42">
        <v>0.17799999999999999</v>
      </c>
      <c r="E317" s="66"/>
      <c r="F317" s="35"/>
      <c r="G317" s="35">
        <v>134900</v>
      </c>
      <c r="H317" s="36" t="s">
        <v>38</v>
      </c>
      <c r="I317" s="40" t="s">
        <v>580</v>
      </c>
      <c r="J317" s="214"/>
      <c r="K317" s="215"/>
    </row>
    <row r="318" spans="1:256" s="209" customFormat="1" ht="15.75" customHeight="1">
      <c r="A318" s="36" t="s">
        <v>568</v>
      </c>
      <c r="B318" s="37" t="s">
        <v>129</v>
      </c>
      <c r="C318" s="55" t="s">
        <v>33</v>
      </c>
      <c r="D318" s="42">
        <v>1.1559999999999999</v>
      </c>
      <c r="E318" s="47"/>
      <c r="F318" s="35"/>
      <c r="G318" s="35">
        <v>139900</v>
      </c>
      <c r="H318" s="36" t="s">
        <v>38</v>
      </c>
      <c r="I318" s="40" t="s">
        <v>581</v>
      </c>
      <c r="J318" s="215"/>
      <c r="K318" s="215"/>
    </row>
    <row r="319" spans="1:256" s="209" customFormat="1" ht="15.75" customHeight="1">
      <c r="A319" s="65" t="s">
        <v>568</v>
      </c>
      <c r="B319" s="37" t="s">
        <v>129</v>
      </c>
      <c r="C319" s="55" t="s">
        <v>33</v>
      </c>
      <c r="D319" s="47">
        <v>11.493</v>
      </c>
      <c r="E319" s="42">
        <v>5.73</v>
      </c>
      <c r="F319" s="35"/>
      <c r="G319" s="35">
        <v>149900</v>
      </c>
      <c r="H319" s="36" t="s">
        <v>38</v>
      </c>
      <c r="I319" s="40" t="s">
        <v>582</v>
      </c>
      <c r="J319" s="215"/>
      <c r="K319" s="215"/>
    </row>
    <row r="320" spans="1:256" s="226" customFormat="1" ht="15.75" customHeight="1">
      <c r="A320" s="36" t="s">
        <v>583</v>
      </c>
      <c r="B320" s="37" t="s">
        <v>129</v>
      </c>
      <c r="C320" s="41" t="s">
        <v>399</v>
      </c>
      <c r="D320" s="42">
        <v>4.9850000000000003</v>
      </c>
      <c r="E320" s="47"/>
      <c r="F320" s="35"/>
      <c r="G320" s="35">
        <v>149900</v>
      </c>
      <c r="H320" s="36" t="s">
        <v>38</v>
      </c>
      <c r="I320" s="40" t="s">
        <v>584</v>
      </c>
      <c r="J320" s="227"/>
      <c r="K320" s="221"/>
      <c r="L320" s="222"/>
      <c r="M320" s="231"/>
      <c r="N320" s="239"/>
      <c r="Q320" s="227"/>
      <c r="R320" s="228"/>
      <c r="S320" s="227"/>
      <c r="T320" s="221"/>
      <c r="U320" s="222"/>
      <c r="V320" s="231"/>
      <c r="W320" s="239"/>
      <c r="Z320" s="227"/>
      <c r="AA320" s="228"/>
      <c r="AB320" s="227"/>
      <c r="AC320" s="221"/>
      <c r="AD320" s="222"/>
      <c r="AE320" s="231"/>
      <c r="AF320" s="239"/>
      <c r="AI320" s="227"/>
      <c r="AJ320" s="228"/>
      <c r="AK320" s="227"/>
      <c r="AL320" s="221"/>
      <c r="AM320" s="222"/>
      <c r="AN320" s="231"/>
      <c r="AO320" s="239"/>
      <c r="AR320" s="227"/>
      <c r="AS320" s="228"/>
      <c r="AT320" s="227"/>
      <c r="AU320" s="221"/>
      <c r="AV320" s="222"/>
      <c r="AW320" s="231"/>
      <c r="AX320" s="239"/>
      <c r="BA320" s="227"/>
      <c r="BB320" s="228"/>
      <c r="BC320" s="227"/>
      <c r="BD320" s="221"/>
      <c r="BE320" s="222"/>
      <c r="BF320" s="231"/>
      <c r="BG320" s="239"/>
      <c r="BJ320" s="227"/>
      <c r="BK320" s="228"/>
      <c r="BL320" s="227"/>
      <c r="BM320" s="221"/>
      <c r="BN320" s="222"/>
      <c r="BO320" s="231"/>
      <c r="BP320" s="239"/>
      <c r="BS320" s="227"/>
      <c r="BT320" s="228"/>
      <c r="BU320" s="227"/>
      <c r="BV320" s="221"/>
      <c r="BW320" s="222"/>
      <c r="BX320" s="231"/>
      <c r="BY320" s="239"/>
      <c r="CB320" s="227"/>
      <c r="CC320" s="228"/>
      <c r="CD320" s="227"/>
      <c r="CE320" s="221"/>
      <c r="CF320" s="222"/>
      <c r="CG320" s="231"/>
      <c r="CH320" s="239"/>
      <c r="CK320" s="227"/>
      <c r="CL320" s="228"/>
      <c r="CM320" s="227"/>
      <c r="CN320" s="221"/>
      <c r="CO320" s="222"/>
      <c r="CP320" s="231"/>
      <c r="CQ320" s="239"/>
      <c r="CT320" s="227"/>
      <c r="CU320" s="228"/>
      <c r="CV320" s="227"/>
      <c r="CW320" s="221"/>
      <c r="CX320" s="222"/>
      <c r="CY320" s="231"/>
      <c r="CZ320" s="239"/>
      <c r="DC320" s="227"/>
      <c r="DD320" s="228"/>
      <c r="DE320" s="227"/>
      <c r="DF320" s="221"/>
      <c r="DG320" s="222"/>
      <c r="DH320" s="231"/>
      <c r="DI320" s="239"/>
      <c r="DL320" s="227"/>
      <c r="DM320" s="228"/>
      <c r="DN320" s="227"/>
      <c r="DO320" s="221"/>
      <c r="DP320" s="222"/>
      <c r="DQ320" s="231"/>
      <c r="DR320" s="239"/>
      <c r="DU320" s="227"/>
      <c r="DV320" s="228"/>
      <c r="DW320" s="227"/>
      <c r="DX320" s="221"/>
      <c r="DY320" s="222"/>
      <c r="DZ320" s="231"/>
      <c r="EA320" s="239"/>
      <c r="ED320" s="227"/>
      <c r="EE320" s="228"/>
      <c r="EF320" s="227"/>
      <c r="EG320" s="221"/>
      <c r="EH320" s="222"/>
      <c r="EI320" s="231"/>
      <c r="EJ320" s="239"/>
      <c r="EM320" s="227"/>
      <c r="EN320" s="228"/>
      <c r="EO320" s="227"/>
      <c r="EP320" s="221"/>
      <c r="EQ320" s="222"/>
      <c r="ER320" s="231"/>
      <c r="ES320" s="239"/>
      <c r="EV320" s="227"/>
      <c r="EW320" s="228"/>
      <c r="EX320" s="227"/>
      <c r="EY320" s="221"/>
      <c r="EZ320" s="222"/>
      <c r="FA320" s="231"/>
      <c r="FB320" s="239"/>
      <c r="FE320" s="227"/>
      <c r="FF320" s="228"/>
      <c r="FG320" s="227"/>
      <c r="FH320" s="221"/>
      <c r="FI320" s="222"/>
      <c r="FJ320" s="231"/>
      <c r="FK320" s="239"/>
      <c r="FN320" s="227"/>
      <c r="FO320" s="228"/>
      <c r="FP320" s="227"/>
      <c r="FQ320" s="221"/>
      <c r="FR320" s="222"/>
      <c r="FS320" s="231"/>
      <c r="FT320" s="239"/>
      <c r="FW320" s="227"/>
      <c r="FX320" s="228"/>
      <c r="FY320" s="227"/>
      <c r="FZ320" s="221"/>
      <c r="GA320" s="222"/>
      <c r="GB320" s="231"/>
      <c r="GC320" s="239"/>
      <c r="GF320" s="227"/>
      <c r="GG320" s="228"/>
      <c r="GH320" s="227"/>
      <c r="GI320" s="221"/>
      <c r="GJ320" s="222"/>
      <c r="GK320" s="231"/>
      <c r="GL320" s="239"/>
      <c r="GO320" s="227"/>
      <c r="GP320" s="228"/>
      <c r="GQ320" s="227"/>
      <c r="GR320" s="221"/>
      <c r="GS320" s="222"/>
      <c r="GT320" s="231"/>
      <c r="GU320" s="239"/>
      <c r="GX320" s="227"/>
      <c r="GY320" s="228"/>
      <c r="GZ320" s="227"/>
      <c r="HA320" s="221"/>
      <c r="HB320" s="222"/>
      <c r="HC320" s="231"/>
      <c r="HD320" s="239"/>
      <c r="HG320" s="227"/>
      <c r="HH320" s="228"/>
      <c r="HI320" s="227"/>
      <c r="HJ320" s="221"/>
      <c r="HK320" s="222"/>
      <c r="HL320" s="231"/>
      <c r="HM320" s="239"/>
      <c r="HP320" s="227"/>
      <c r="HQ320" s="228"/>
      <c r="HR320" s="227"/>
      <c r="HS320" s="221"/>
      <c r="HT320" s="222"/>
      <c r="HU320" s="231"/>
      <c r="HV320" s="239"/>
      <c r="HY320" s="227"/>
      <c r="HZ320" s="228"/>
      <c r="IA320" s="227"/>
      <c r="IB320" s="221"/>
      <c r="IC320" s="222"/>
      <c r="ID320" s="231"/>
      <c r="IE320" s="239"/>
      <c r="IH320" s="227"/>
      <c r="II320" s="228"/>
      <c r="IJ320" s="227"/>
      <c r="IK320" s="221"/>
      <c r="IL320" s="222"/>
      <c r="IM320" s="231"/>
      <c r="IN320" s="239"/>
      <c r="IQ320" s="227"/>
      <c r="IR320" s="228"/>
      <c r="IS320" s="227"/>
      <c r="IT320" s="221"/>
      <c r="IU320" s="222"/>
      <c r="IV320" s="231"/>
    </row>
    <row r="321" spans="1:256" s="226" customFormat="1" ht="15.75" customHeight="1">
      <c r="A321" s="36" t="s">
        <v>568</v>
      </c>
      <c r="B321" s="37" t="s">
        <v>212</v>
      </c>
      <c r="C321" s="41" t="s">
        <v>399</v>
      </c>
      <c r="D321" s="42">
        <v>3.742</v>
      </c>
      <c r="E321" s="43"/>
      <c r="F321" s="35"/>
      <c r="G321" s="35">
        <v>139900</v>
      </c>
      <c r="H321" s="36" t="s">
        <v>38</v>
      </c>
      <c r="I321" s="40" t="s">
        <v>585</v>
      </c>
      <c r="J321" s="227"/>
      <c r="K321" s="221"/>
      <c r="L321" s="222"/>
      <c r="M321" s="231"/>
      <c r="N321" s="239"/>
      <c r="Q321" s="227"/>
      <c r="R321" s="228"/>
      <c r="S321" s="227"/>
      <c r="T321" s="221"/>
      <c r="U321" s="222"/>
      <c r="V321" s="231"/>
      <c r="W321" s="239"/>
      <c r="Z321" s="227"/>
      <c r="AA321" s="228"/>
      <c r="AB321" s="227"/>
      <c r="AC321" s="221"/>
      <c r="AD321" s="222"/>
      <c r="AE321" s="231"/>
      <c r="AF321" s="239"/>
      <c r="AI321" s="227"/>
      <c r="AJ321" s="228"/>
      <c r="AK321" s="227"/>
      <c r="AL321" s="221"/>
      <c r="AM321" s="222"/>
      <c r="AN321" s="231"/>
      <c r="AO321" s="239"/>
      <c r="AR321" s="227"/>
      <c r="AS321" s="228"/>
      <c r="AT321" s="227"/>
      <c r="AU321" s="221"/>
      <c r="AV321" s="222"/>
      <c r="AW321" s="231"/>
      <c r="AX321" s="239"/>
      <c r="BA321" s="227"/>
      <c r="BB321" s="228"/>
      <c r="BC321" s="227"/>
      <c r="BD321" s="221"/>
      <c r="BE321" s="222"/>
      <c r="BF321" s="231"/>
      <c r="BG321" s="239"/>
      <c r="BJ321" s="227"/>
      <c r="BK321" s="228"/>
      <c r="BL321" s="227"/>
      <c r="BM321" s="221"/>
      <c r="BN321" s="222"/>
      <c r="BO321" s="231"/>
      <c r="BP321" s="239"/>
      <c r="BS321" s="227"/>
      <c r="BT321" s="228"/>
      <c r="BU321" s="227"/>
      <c r="BV321" s="221"/>
      <c r="BW321" s="222"/>
      <c r="BX321" s="231"/>
      <c r="BY321" s="239"/>
      <c r="CB321" s="227"/>
      <c r="CC321" s="228"/>
      <c r="CD321" s="227"/>
      <c r="CE321" s="221"/>
      <c r="CF321" s="222"/>
      <c r="CG321" s="231"/>
      <c r="CH321" s="239"/>
      <c r="CK321" s="227"/>
      <c r="CL321" s="228"/>
      <c r="CM321" s="227"/>
      <c r="CN321" s="221"/>
      <c r="CO321" s="222"/>
      <c r="CP321" s="231"/>
      <c r="CQ321" s="239"/>
      <c r="CT321" s="227"/>
      <c r="CU321" s="228"/>
      <c r="CV321" s="227"/>
      <c r="CW321" s="221"/>
      <c r="CX321" s="222"/>
      <c r="CY321" s="231"/>
      <c r="CZ321" s="239"/>
      <c r="DC321" s="227"/>
      <c r="DD321" s="228"/>
      <c r="DE321" s="227"/>
      <c r="DF321" s="221"/>
      <c r="DG321" s="222"/>
      <c r="DH321" s="231"/>
      <c r="DI321" s="239"/>
      <c r="DL321" s="227"/>
      <c r="DM321" s="228"/>
      <c r="DN321" s="227"/>
      <c r="DO321" s="221"/>
      <c r="DP321" s="222"/>
      <c r="DQ321" s="231"/>
      <c r="DR321" s="239"/>
      <c r="DU321" s="227"/>
      <c r="DV321" s="228"/>
      <c r="DW321" s="227"/>
      <c r="DX321" s="221"/>
      <c r="DY321" s="222"/>
      <c r="DZ321" s="231"/>
      <c r="EA321" s="239"/>
      <c r="ED321" s="227"/>
      <c r="EE321" s="228"/>
      <c r="EF321" s="227"/>
      <c r="EG321" s="221"/>
      <c r="EH321" s="222"/>
      <c r="EI321" s="231"/>
      <c r="EJ321" s="239"/>
      <c r="EM321" s="227"/>
      <c r="EN321" s="228"/>
      <c r="EO321" s="227"/>
      <c r="EP321" s="221"/>
      <c r="EQ321" s="222"/>
      <c r="ER321" s="231"/>
      <c r="ES321" s="239"/>
      <c r="EV321" s="227"/>
      <c r="EW321" s="228"/>
      <c r="EX321" s="227"/>
      <c r="EY321" s="221"/>
      <c r="EZ321" s="222"/>
      <c r="FA321" s="231"/>
      <c r="FB321" s="239"/>
      <c r="FE321" s="227"/>
      <c r="FF321" s="228"/>
      <c r="FG321" s="227"/>
      <c r="FH321" s="221"/>
      <c r="FI321" s="222"/>
      <c r="FJ321" s="231"/>
      <c r="FK321" s="239"/>
      <c r="FN321" s="227"/>
      <c r="FO321" s="228"/>
      <c r="FP321" s="227"/>
      <c r="FQ321" s="221"/>
      <c r="FR321" s="222"/>
      <c r="FS321" s="231"/>
      <c r="FT321" s="239"/>
      <c r="FW321" s="227"/>
      <c r="FX321" s="228"/>
      <c r="FY321" s="227"/>
      <c r="FZ321" s="221"/>
      <c r="GA321" s="222"/>
      <c r="GB321" s="231"/>
      <c r="GC321" s="239"/>
      <c r="GF321" s="227"/>
      <c r="GG321" s="228"/>
      <c r="GH321" s="227"/>
      <c r="GI321" s="221"/>
      <c r="GJ321" s="222"/>
      <c r="GK321" s="231"/>
      <c r="GL321" s="239"/>
      <c r="GO321" s="227"/>
      <c r="GP321" s="228"/>
      <c r="GQ321" s="227"/>
      <c r="GR321" s="221"/>
      <c r="GS321" s="222"/>
      <c r="GT321" s="231"/>
      <c r="GU321" s="239"/>
      <c r="GX321" s="227"/>
      <c r="GY321" s="228"/>
      <c r="GZ321" s="227"/>
      <c r="HA321" s="221"/>
      <c r="HB321" s="222"/>
      <c r="HC321" s="231"/>
      <c r="HD321" s="239"/>
      <c r="HG321" s="227"/>
      <c r="HH321" s="228"/>
      <c r="HI321" s="227"/>
      <c r="HJ321" s="221"/>
      <c r="HK321" s="222"/>
      <c r="HL321" s="231"/>
      <c r="HM321" s="239"/>
      <c r="HP321" s="227"/>
      <c r="HQ321" s="228"/>
      <c r="HR321" s="227"/>
      <c r="HS321" s="221"/>
      <c r="HT321" s="222"/>
      <c r="HU321" s="231"/>
      <c r="HV321" s="239"/>
      <c r="HY321" s="227"/>
      <c r="HZ321" s="228"/>
      <c r="IA321" s="227"/>
      <c r="IB321" s="221"/>
      <c r="IC321" s="222"/>
      <c r="ID321" s="231"/>
      <c r="IE321" s="239"/>
      <c r="IH321" s="227"/>
      <c r="II321" s="228"/>
      <c r="IJ321" s="227"/>
      <c r="IK321" s="221"/>
      <c r="IL321" s="222"/>
      <c r="IM321" s="231"/>
      <c r="IN321" s="239"/>
      <c r="IQ321" s="227"/>
      <c r="IR321" s="228"/>
      <c r="IS321" s="227"/>
      <c r="IT321" s="221"/>
      <c r="IU321" s="222"/>
      <c r="IV321" s="231"/>
    </row>
    <row r="322" spans="1:256" s="209" customFormat="1" ht="15.75" customHeight="1">
      <c r="A322" s="68" t="s">
        <v>576</v>
      </c>
      <c r="B322" s="37" t="s">
        <v>129</v>
      </c>
      <c r="C322" s="55" t="s">
        <v>403</v>
      </c>
      <c r="D322" s="42">
        <v>5.3289999999999997</v>
      </c>
      <c r="E322" s="64"/>
      <c r="F322" s="35"/>
      <c r="G322" s="35">
        <v>159900</v>
      </c>
      <c r="H322" s="36" t="s">
        <v>38</v>
      </c>
      <c r="I322" s="40" t="s">
        <v>586</v>
      </c>
      <c r="J322" s="218"/>
      <c r="K322" s="215"/>
    </row>
    <row r="323" spans="1:256" s="209" customFormat="1" ht="15.75" customHeight="1">
      <c r="A323" s="36" t="s">
        <v>587</v>
      </c>
      <c r="B323" s="37" t="s">
        <v>129</v>
      </c>
      <c r="C323" s="41" t="s">
        <v>33</v>
      </c>
      <c r="D323" s="42">
        <v>0.16700000000000001</v>
      </c>
      <c r="E323" s="42"/>
      <c r="F323" s="35"/>
      <c r="G323" s="35">
        <v>169900</v>
      </c>
      <c r="H323" s="36" t="s">
        <v>38</v>
      </c>
      <c r="I323" s="40" t="s">
        <v>588</v>
      </c>
      <c r="J323" s="215"/>
      <c r="K323" s="215"/>
    </row>
    <row r="324" spans="1:256" s="209" customFormat="1" ht="15.75" customHeight="1">
      <c r="A324" s="36" t="s">
        <v>589</v>
      </c>
      <c r="B324" s="37" t="s">
        <v>129</v>
      </c>
      <c r="C324" s="55" t="s">
        <v>590</v>
      </c>
      <c r="D324" s="42">
        <v>0.17</v>
      </c>
      <c r="E324" s="66"/>
      <c r="F324" s="35"/>
      <c r="G324" s="35">
        <v>149900</v>
      </c>
      <c r="H324" s="36" t="s">
        <v>38</v>
      </c>
      <c r="I324" s="40" t="s">
        <v>1688</v>
      </c>
      <c r="J324" s="215"/>
      <c r="K324" s="215"/>
    </row>
    <row r="325" spans="1:256" s="209" customFormat="1" ht="15.75" customHeight="1">
      <c r="A325" s="36" t="s">
        <v>591</v>
      </c>
      <c r="B325" s="37" t="s">
        <v>212</v>
      </c>
      <c r="C325" s="41">
        <v>20</v>
      </c>
      <c r="D325" s="39">
        <v>0.19600000000000001</v>
      </c>
      <c r="E325" s="42">
        <v>0.21</v>
      </c>
      <c r="F325" s="35"/>
      <c r="G325" s="35">
        <v>144900</v>
      </c>
      <c r="H325" s="36" t="s">
        <v>25</v>
      </c>
      <c r="I325" s="40" t="s">
        <v>592</v>
      </c>
      <c r="J325" s="213"/>
      <c r="K325" s="215"/>
    </row>
    <row r="326" spans="1:256" s="209" customFormat="1" ht="15.75" customHeight="1">
      <c r="A326" s="36" t="s">
        <v>591</v>
      </c>
      <c r="B326" s="37" t="s">
        <v>212</v>
      </c>
      <c r="C326" s="41" t="s">
        <v>33</v>
      </c>
      <c r="D326" s="39"/>
      <c r="E326" s="42">
        <v>1.72</v>
      </c>
      <c r="F326" s="35"/>
      <c r="G326" s="35">
        <v>149900</v>
      </c>
      <c r="H326" s="36" t="s">
        <v>38</v>
      </c>
      <c r="I326" s="40" t="s">
        <v>278</v>
      </c>
      <c r="J326" s="213"/>
      <c r="K326" s="215"/>
    </row>
    <row r="327" spans="1:256" s="209" customFormat="1" ht="15.75" customHeight="1">
      <c r="A327" s="36" t="s">
        <v>591</v>
      </c>
      <c r="B327" s="37" t="s">
        <v>129</v>
      </c>
      <c r="C327" s="55" t="s">
        <v>590</v>
      </c>
      <c r="D327" s="42">
        <v>0.21</v>
      </c>
      <c r="E327" s="66"/>
      <c r="F327" s="35"/>
      <c r="G327" s="35">
        <v>89900</v>
      </c>
      <c r="H327" s="36" t="s">
        <v>38</v>
      </c>
      <c r="I327" s="40" t="s">
        <v>1689</v>
      </c>
      <c r="J327" s="215"/>
      <c r="K327" s="215"/>
    </row>
    <row r="328" spans="1:256" s="209" customFormat="1" ht="15.75" customHeight="1">
      <c r="A328" s="49" t="s">
        <v>591</v>
      </c>
      <c r="B328" s="37" t="s">
        <v>129</v>
      </c>
      <c r="C328" s="41" t="s">
        <v>593</v>
      </c>
      <c r="D328" s="42"/>
      <c r="E328" s="39">
        <v>4.4509999999999996</v>
      </c>
      <c r="F328" s="35"/>
      <c r="G328" s="35">
        <v>159900</v>
      </c>
      <c r="H328" s="36" t="s">
        <v>64</v>
      </c>
      <c r="I328" s="40" t="s">
        <v>594</v>
      </c>
      <c r="J328" s="214"/>
      <c r="K328" s="215"/>
    </row>
    <row r="329" spans="1:256" s="209" customFormat="1" ht="15.75" customHeight="1">
      <c r="A329" s="49" t="s">
        <v>595</v>
      </c>
      <c r="B329" s="37" t="s">
        <v>129</v>
      </c>
      <c r="C329" s="41" t="s">
        <v>52</v>
      </c>
      <c r="D329" s="39">
        <v>0.222</v>
      </c>
      <c r="E329" s="42"/>
      <c r="F329" s="35" t="s">
        <v>53</v>
      </c>
      <c r="G329" s="35">
        <v>89900</v>
      </c>
      <c r="H329" s="36" t="s">
        <v>38</v>
      </c>
      <c r="I329" s="40" t="s">
        <v>596</v>
      </c>
      <c r="J329" s="214"/>
      <c r="K329" s="215"/>
    </row>
    <row r="330" spans="1:256" s="209" customFormat="1" ht="15.75" customHeight="1">
      <c r="A330" s="49" t="s">
        <v>595</v>
      </c>
      <c r="B330" s="37" t="s">
        <v>129</v>
      </c>
      <c r="C330" s="41">
        <v>20</v>
      </c>
      <c r="D330" s="42">
        <v>0.39</v>
      </c>
      <c r="E330" s="43"/>
      <c r="F330" s="35"/>
      <c r="G330" s="35">
        <v>109900</v>
      </c>
      <c r="H330" s="36" t="s">
        <v>38</v>
      </c>
      <c r="I330" s="40" t="s">
        <v>597</v>
      </c>
      <c r="J330" s="219"/>
      <c r="K330" s="215"/>
    </row>
    <row r="331" spans="1:256" s="217" customFormat="1" ht="15.75" customHeight="1">
      <c r="A331" s="49" t="s">
        <v>598</v>
      </c>
      <c r="B331" s="37" t="s">
        <v>129</v>
      </c>
      <c r="C331" s="41">
        <v>20</v>
      </c>
      <c r="D331" s="53">
        <v>5.7089999999999996</v>
      </c>
      <c r="E331" s="81">
        <v>34.094999999999999</v>
      </c>
      <c r="F331" s="35"/>
      <c r="G331" s="35">
        <v>119900</v>
      </c>
      <c r="H331" s="36" t="s">
        <v>38</v>
      </c>
      <c r="I331" s="40" t="s">
        <v>599</v>
      </c>
      <c r="J331" s="214"/>
      <c r="K331" s="216"/>
    </row>
    <row r="332" spans="1:256" s="217" customFormat="1" ht="15.75" customHeight="1">
      <c r="A332" s="36" t="s">
        <v>598</v>
      </c>
      <c r="B332" s="37" t="s">
        <v>129</v>
      </c>
      <c r="C332" s="55" t="s">
        <v>399</v>
      </c>
      <c r="D332" s="42">
        <v>2.2749999999999999</v>
      </c>
      <c r="E332" s="39"/>
      <c r="F332" s="35"/>
      <c r="G332" s="70">
        <v>139900</v>
      </c>
      <c r="H332" s="36" t="s">
        <v>25</v>
      </c>
      <c r="I332" s="40" t="s">
        <v>600</v>
      </c>
      <c r="J332" s="215"/>
      <c r="K332" s="216"/>
    </row>
    <row r="333" spans="1:256" s="217" customFormat="1" ht="15.75" customHeight="1">
      <c r="A333" s="36" t="s">
        <v>598</v>
      </c>
      <c r="B333" s="37" t="s">
        <v>129</v>
      </c>
      <c r="C333" s="55" t="s">
        <v>33</v>
      </c>
      <c r="D333" s="42">
        <v>0.20400000000000001</v>
      </c>
      <c r="E333" s="43">
        <v>5</v>
      </c>
      <c r="F333" s="35"/>
      <c r="G333" s="35">
        <v>139900</v>
      </c>
      <c r="H333" s="36" t="s">
        <v>38</v>
      </c>
      <c r="I333" s="40" t="s">
        <v>601</v>
      </c>
      <c r="J333" s="214"/>
      <c r="K333" s="216"/>
    </row>
    <row r="334" spans="1:256" s="209" customFormat="1" ht="15.75" customHeight="1">
      <c r="A334" s="36" t="s">
        <v>602</v>
      </c>
      <c r="B334" s="37" t="s">
        <v>129</v>
      </c>
      <c r="C334" s="41" t="s">
        <v>403</v>
      </c>
      <c r="D334" s="42">
        <v>5.2560000000000002</v>
      </c>
      <c r="E334" s="64"/>
      <c r="F334" s="35"/>
      <c r="G334" s="35">
        <v>166900</v>
      </c>
      <c r="H334" s="36" t="s">
        <v>38</v>
      </c>
      <c r="I334" s="40" t="s">
        <v>603</v>
      </c>
      <c r="J334" s="218"/>
      <c r="K334" s="215"/>
    </row>
    <row r="335" spans="1:256" s="209" customFormat="1" ht="15.75" customHeight="1">
      <c r="A335" s="65" t="s">
        <v>602</v>
      </c>
      <c r="B335" s="37" t="s">
        <v>129</v>
      </c>
      <c r="C335" s="41" t="s">
        <v>403</v>
      </c>
      <c r="D335" s="42"/>
      <c r="E335" s="42">
        <v>108.26300000000001</v>
      </c>
      <c r="F335" s="35"/>
      <c r="G335" s="35">
        <v>188900</v>
      </c>
      <c r="H335" s="36" t="s">
        <v>38</v>
      </c>
      <c r="I335" s="40" t="s">
        <v>604</v>
      </c>
      <c r="J335" s="218"/>
      <c r="K335" s="215"/>
    </row>
    <row r="336" spans="1:256" s="209" customFormat="1" ht="15.75" customHeight="1">
      <c r="A336" s="36" t="s">
        <v>605</v>
      </c>
      <c r="B336" s="37" t="s">
        <v>157</v>
      </c>
      <c r="C336" s="41" t="s">
        <v>195</v>
      </c>
      <c r="D336" s="42">
        <v>1.054</v>
      </c>
      <c r="E336" s="43"/>
      <c r="F336" s="35" t="s">
        <v>406</v>
      </c>
      <c r="G336" s="35">
        <v>149900</v>
      </c>
      <c r="H336" s="36" t="s">
        <v>38</v>
      </c>
      <c r="I336" s="40" t="s">
        <v>606</v>
      </c>
      <c r="J336" s="215"/>
      <c r="K336" s="215"/>
    </row>
    <row r="337" spans="1:11" s="209" customFormat="1" ht="15.75" customHeight="1">
      <c r="A337" s="36" t="s">
        <v>607</v>
      </c>
      <c r="B337" s="37" t="s">
        <v>157</v>
      </c>
      <c r="C337" s="41" t="s">
        <v>467</v>
      </c>
      <c r="D337" s="42">
        <v>4.9109999999999996</v>
      </c>
      <c r="E337" s="42"/>
      <c r="F337" s="35"/>
      <c r="G337" s="35">
        <v>159900</v>
      </c>
      <c r="H337" s="36" t="s">
        <v>38</v>
      </c>
      <c r="I337" s="40" t="s">
        <v>608</v>
      </c>
      <c r="J337" s="218"/>
      <c r="K337" s="215"/>
    </row>
    <row r="338" spans="1:11" s="209" customFormat="1" ht="15.75" customHeight="1">
      <c r="A338" s="36" t="s">
        <v>609</v>
      </c>
      <c r="B338" s="37" t="s">
        <v>157</v>
      </c>
      <c r="C338" s="41">
        <v>20</v>
      </c>
      <c r="D338" s="42">
        <v>6.0960000000000001</v>
      </c>
      <c r="E338" s="43"/>
      <c r="F338" s="35" t="s">
        <v>425</v>
      </c>
      <c r="G338" s="35">
        <v>109900</v>
      </c>
      <c r="H338" s="36" t="s">
        <v>38</v>
      </c>
      <c r="I338" s="40" t="s">
        <v>610</v>
      </c>
      <c r="J338" s="215"/>
      <c r="K338" s="215"/>
    </row>
    <row r="339" spans="1:11" s="209" customFormat="1" ht="15.75" customHeight="1">
      <c r="A339" s="36" t="s">
        <v>611</v>
      </c>
      <c r="B339" s="37" t="s">
        <v>157</v>
      </c>
      <c r="C339" s="41" t="s">
        <v>399</v>
      </c>
      <c r="D339" s="42">
        <v>0.41300000000000003</v>
      </c>
      <c r="E339" s="43"/>
      <c r="F339" s="35" t="s">
        <v>267</v>
      </c>
      <c r="G339" s="35">
        <v>129900</v>
      </c>
      <c r="H339" s="36" t="s">
        <v>38</v>
      </c>
      <c r="I339" s="40" t="s">
        <v>612</v>
      </c>
      <c r="J339" s="215"/>
      <c r="K339" s="215"/>
    </row>
    <row r="340" spans="1:11" s="209" customFormat="1" ht="15.75" customHeight="1">
      <c r="A340" s="36" t="s">
        <v>609</v>
      </c>
      <c r="B340" s="37" t="s">
        <v>157</v>
      </c>
      <c r="C340" s="41" t="s">
        <v>33</v>
      </c>
      <c r="D340" s="42">
        <v>9.4600000000000009</v>
      </c>
      <c r="E340" s="43"/>
      <c r="F340" s="35" t="s">
        <v>389</v>
      </c>
      <c r="G340" s="35">
        <v>139900</v>
      </c>
      <c r="H340" s="36" t="s">
        <v>38</v>
      </c>
      <c r="I340" s="40" t="s">
        <v>1703</v>
      </c>
      <c r="J340" s="216"/>
      <c r="K340" s="215"/>
    </row>
    <row r="341" spans="1:11" s="217" customFormat="1" ht="15.75" customHeight="1">
      <c r="A341" s="36" t="s">
        <v>611</v>
      </c>
      <c r="B341" s="37" t="s">
        <v>157</v>
      </c>
      <c r="C341" s="55" t="s">
        <v>232</v>
      </c>
      <c r="D341" s="42">
        <v>0.74</v>
      </c>
      <c r="E341" s="39"/>
      <c r="F341" s="35" t="s">
        <v>296</v>
      </c>
      <c r="G341" s="35">
        <v>159900</v>
      </c>
      <c r="H341" s="36" t="s">
        <v>38</v>
      </c>
      <c r="I341" s="40" t="s">
        <v>613</v>
      </c>
      <c r="J341" s="214"/>
      <c r="K341" s="216"/>
    </row>
    <row r="342" spans="1:11" s="209" customFormat="1" ht="15.75" customHeight="1">
      <c r="A342" s="36" t="s">
        <v>614</v>
      </c>
      <c r="B342" s="37" t="s">
        <v>168</v>
      </c>
      <c r="C342" s="41" t="s">
        <v>33</v>
      </c>
      <c r="D342" s="42">
        <v>0.26500000000000001</v>
      </c>
      <c r="E342" s="47"/>
      <c r="F342" s="35"/>
      <c r="G342" s="54">
        <v>59900</v>
      </c>
      <c r="H342" s="36" t="s">
        <v>25</v>
      </c>
      <c r="I342" s="77" t="s">
        <v>615</v>
      </c>
      <c r="J342" s="214"/>
      <c r="K342" s="220"/>
    </row>
    <row r="343" spans="1:11" s="209" customFormat="1" ht="15.75" customHeight="1">
      <c r="A343" s="36" t="s">
        <v>616</v>
      </c>
      <c r="B343" s="37" t="s">
        <v>129</v>
      </c>
      <c r="C343" s="55">
        <v>20</v>
      </c>
      <c r="D343" s="42">
        <v>2.5339999999999998</v>
      </c>
      <c r="E343" s="43"/>
      <c r="F343" s="35" t="s">
        <v>53</v>
      </c>
      <c r="G343" s="35">
        <v>89900</v>
      </c>
      <c r="H343" s="36" t="s">
        <v>38</v>
      </c>
      <c r="I343" s="40" t="s">
        <v>617</v>
      </c>
      <c r="J343" s="215"/>
      <c r="K343" s="215"/>
    </row>
    <row r="344" spans="1:11" s="209" customFormat="1" ht="15.75" customHeight="1">
      <c r="A344" s="36" t="s">
        <v>618</v>
      </c>
      <c r="B344" s="37" t="s">
        <v>129</v>
      </c>
      <c r="C344" s="41">
        <v>20</v>
      </c>
      <c r="D344" s="42">
        <v>0.52</v>
      </c>
      <c r="E344" s="42"/>
      <c r="F344" s="35"/>
      <c r="G344" s="35">
        <v>89900</v>
      </c>
      <c r="H344" s="36" t="s">
        <v>25</v>
      </c>
      <c r="I344" s="40" t="s">
        <v>619</v>
      </c>
      <c r="J344" s="214"/>
      <c r="K344" s="220"/>
    </row>
    <row r="345" spans="1:11" s="209" customFormat="1" ht="15.75" customHeight="1">
      <c r="A345" s="36" t="s">
        <v>618</v>
      </c>
      <c r="B345" s="37" t="s">
        <v>129</v>
      </c>
      <c r="C345" s="41" t="s">
        <v>52</v>
      </c>
      <c r="D345" s="42">
        <v>0.432</v>
      </c>
      <c r="E345" s="42"/>
      <c r="F345" s="35" t="s">
        <v>53</v>
      </c>
      <c r="G345" s="35">
        <v>89900</v>
      </c>
      <c r="H345" s="36" t="s">
        <v>38</v>
      </c>
      <c r="I345" s="40" t="s">
        <v>1690</v>
      </c>
      <c r="J345" s="214"/>
      <c r="K345" s="220"/>
    </row>
    <row r="346" spans="1:11" s="209" customFormat="1" ht="15.75" customHeight="1">
      <c r="A346" s="36" t="s">
        <v>620</v>
      </c>
      <c r="B346" s="37" t="s">
        <v>129</v>
      </c>
      <c r="C346" s="55">
        <v>20</v>
      </c>
      <c r="D346" s="42">
        <v>6.5000000000000002E-2</v>
      </c>
      <c r="E346" s="42"/>
      <c r="F346" s="35" t="s">
        <v>53</v>
      </c>
      <c r="G346" s="35">
        <v>89900</v>
      </c>
      <c r="H346" s="36" t="s">
        <v>38</v>
      </c>
      <c r="I346" s="40" t="s">
        <v>621</v>
      </c>
      <c r="J346" s="216"/>
      <c r="K346" s="220"/>
    </row>
    <row r="347" spans="1:11" s="209" customFormat="1" ht="15.75" customHeight="1">
      <c r="A347" s="49" t="s">
        <v>622</v>
      </c>
      <c r="B347" s="37" t="s">
        <v>129</v>
      </c>
      <c r="C347" s="41">
        <v>20</v>
      </c>
      <c r="D347" s="42">
        <v>6.1539999999999999</v>
      </c>
      <c r="E347" s="42"/>
      <c r="F347" s="35" t="s">
        <v>397</v>
      </c>
      <c r="G347" s="35">
        <v>119900</v>
      </c>
      <c r="H347" s="36" t="s">
        <v>25</v>
      </c>
      <c r="I347" s="40" t="s">
        <v>623</v>
      </c>
      <c r="J347" s="219"/>
      <c r="K347" s="220"/>
    </row>
    <row r="348" spans="1:11" s="217" customFormat="1" ht="15.75" customHeight="1">
      <c r="A348" s="36" t="s">
        <v>624</v>
      </c>
      <c r="B348" s="37" t="s">
        <v>129</v>
      </c>
      <c r="C348" s="55" t="s">
        <v>399</v>
      </c>
      <c r="D348" s="42">
        <v>3.8919999999999999</v>
      </c>
      <c r="E348" s="43">
        <v>0.51400000000000001</v>
      </c>
      <c r="F348" s="35"/>
      <c r="G348" s="35">
        <v>129900</v>
      </c>
      <c r="H348" s="36" t="s">
        <v>25</v>
      </c>
      <c r="I348" s="40" t="s">
        <v>625</v>
      </c>
      <c r="J348" s="219"/>
      <c r="K348" s="216"/>
    </row>
    <row r="349" spans="1:11" s="217" customFormat="1" ht="15.75" customHeight="1">
      <c r="A349" s="36" t="s">
        <v>622</v>
      </c>
      <c r="B349" s="37" t="s">
        <v>129</v>
      </c>
      <c r="C349" s="55" t="s">
        <v>33</v>
      </c>
      <c r="D349" s="42">
        <v>9.2650000000000006</v>
      </c>
      <c r="E349" s="43"/>
      <c r="F349" s="35" t="s">
        <v>267</v>
      </c>
      <c r="G349" s="35">
        <v>129900</v>
      </c>
      <c r="H349" s="36" t="s">
        <v>38</v>
      </c>
      <c r="I349" s="40" t="s">
        <v>1691</v>
      </c>
      <c r="J349" s="214"/>
      <c r="K349" s="216"/>
    </row>
    <row r="350" spans="1:11" s="217" customFormat="1" ht="15.75" customHeight="1">
      <c r="A350" s="36" t="s">
        <v>622</v>
      </c>
      <c r="B350" s="37" t="s">
        <v>129</v>
      </c>
      <c r="C350" s="55" t="s">
        <v>478</v>
      </c>
      <c r="D350" s="42">
        <v>0.30399999999999999</v>
      </c>
      <c r="E350" s="43"/>
      <c r="F350" s="35"/>
      <c r="G350" s="35">
        <v>129900</v>
      </c>
      <c r="H350" s="36" t="s">
        <v>38</v>
      </c>
      <c r="I350" s="82" t="s">
        <v>263</v>
      </c>
      <c r="J350" s="219"/>
      <c r="K350" s="216"/>
    </row>
    <row r="351" spans="1:11" s="217" customFormat="1" ht="15.75" customHeight="1">
      <c r="A351" s="36" t="s">
        <v>626</v>
      </c>
      <c r="B351" s="37" t="s">
        <v>157</v>
      </c>
      <c r="C351" s="55" t="s">
        <v>232</v>
      </c>
      <c r="D351" s="42">
        <v>0.30399999999999999</v>
      </c>
      <c r="E351" s="39"/>
      <c r="F351" s="35"/>
      <c r="G351" s="35">
        <v>155900</v>
      </c>
      <c r="H351" s="36" t="s">
        <v>38</v>
      </c>
      <c r="I351" s="40" t="s">
        <v>627</v>
      </c>
      <c r="J351" s="214"/>
      <c r="K351" s="216"/>
    </row>
    <row r="352" spans="1:11" s="217" customFormat="1" ht="15.75" customHeight="1">
      <c r="A352" s="65" t="s">
        <v>626</v>
      </c>
      <c r="B352" s="37" t="s">
        <v>157</v>
      </c>
      <c r="C352" s="55" t="s">
        <v>232</v>
      </c>
      <c r="D352" s="42">
        <v>6.4459999999999997</v>
      </c>
      <c r="E352" s="39">
        <v>89.772999999999996</v>
      </c>
      <c r="F352" s="35"/>
      <c r="G352" s="35">
        <v>169900</v>
      </c>
      <c r="H352" s="36" t="s">
        <v>38</v>
      </c>
      <c r="I352" s="40" t="s">
        <v>628</v>
      </c>
      <c r="J352" s="214"/>
      <c r="K352" s="216"/>
    </row>
    <row r="353" spans="1:11" s="217" customFormat="1" ht="15.75" customHeight="1">
      <c r="A353" s="36" t="s">
        <v>629</v>
      </c>
      <c r="B353" s="37" t="s">
        <v>212</v>
      </c>
      <c r="C353" s="41" t="s">
        <v>630</v>
      </c>
      <c r="D353" s="42">
        <v>1.1339999999999999</v>
      </c>
      <c r="E353" s="53"/>
      <c r="F353" s="35" t="s">
        <v>631</v>
      </c>
      <c r="G353" s="35">
        <v>169900</v>
      </c>
      <c r="H353" s="36" t="s">
        <v>38</v>
      </c>
      <c r="I353" s="77" t="s">
        <v>632</v>
      </c>
      <c r="J353" s="214"/>
      <c r="K353" s="216"/>
    </row>
    <row r="354" spans="1:11" s="217" customFormat="1" ht="15.75" customHeight="1">
      <c r="A354" s="36" t="s">
        <v>633</v>
      </c>
      <c r="B354" s="37" t="s">
        <v>212</v>
      </c>
      <c r="C354" s="41" t="s">
        <v>630</v>
      </c>
      <c r="D354" s="42">
        <v>18.86</v>
      </c>
      <c r="E354" s="53"/>
      <c r="F354" s="35"/>
      <c r="G354" s="35">
        <v>199900</v>
      </c>
      <c r="H354" s="36" t="s">
        <v>38</v>
      </c>
      <c r="I354" s="77" t="s">
        <v>634</v>
      </c>
      <c r="J354" s="214"/>
      <c r="K354" s="216"/>
    </row>
    <row r="355" spans="1:11" s="217" customFormat="1" ht="15.75" customHeight="1">
      <c r="A355" s="36" t="s">
        <v>635</v>
      </c>
      <c r="B355" s="37" t="s">
        <v>44</v>
      </c>
      <c r="C355" s="41" t="s">
        <v>120</v>
      </c>
      <c r="D355" s="42">
        <v>7.2</v>
      </c>
      <c r="E355" s="39"/>
      <c r="F355" s="35"/>
      <c r="G355" s="35">
        <v>229900</v>
      </c>
      <c r="H355" s="36" t="s">
        <v>45</v>
      </c>
      <c r="I355" s="40" t="s">
        <v>531</v>
      </c>
      <c r="J355" s="214"/>
      <c r="K355" s="216"/>
    </row>
    <row r="356" spans="1:11" s="217" customFormat="1" ht="15.75" customHeight="1">
      <c r="A356" s="68" t="s">
        <v>636</v>
      </c>
      <c r="B356" s="37" t="s">
        <v>129</v>
      </c>
      <c r="C356" s="55" t="s">
        <v>33</v>
      </c>
      <c r="D356" s="42">
        <v>0.20200000000000001</v>
      </c>
      <c r="E356" s="64"/>
      <c r="F356" s="35"/>
      <c r="G356" s="35">
        <v>119900</v>
      </c>
      <c r="H356" s="36" t="s">
        <v>38</v>
      </c>
      <c r="I356" s="40" t="s">
        <v>637</v>
      </c>
      <c r="J356" s="230"/>
      <c r="K356" s="216"/>
    </row>
    <row r="357" spans="1:11" s="209" customFormat="1" ht="15.75" customHeight="1">
      <c r="A357" s="68" t="s">
        <v>638</v>
      </c>
      <c r="B357" s="37" t="s">
        <v>129</v>
      </c>
      <c r="C357" s="41" t="s">
        <v>403</v>
      </c>
      <c r="D357" s="42">
        <v>0.56400000000000006</v>
      </c>
      <c r="E357" s="63"/>
      <c r="F357" s="35"/>
      <c r="G357" s="35">
        <v>159900</v>
      </c>
      <c r="H357" s="36" t="s">
        <v>38</v>
      </c>
      <c r="I357" s="40" t="s">
        <v>639</v>
      </c>
      <c r="J357" s="229"/>
      <c r="K357" s="215"/>
    </row>
    <row r="358" spans="1:11" s="209" customFormat="1" ht="15.75" customHeight="1">
      <c r="A358" s="36" t="s">
        <v>640</v>
      </c>
      <c r="B358" s="37" t="s">
        <v>129</v>
      </c>
      <c r="C358" s="55" t="s">
        <v>399</v>
      </c>
      <c r="D358" s="42">
        <v>2.0350000000000001</v>
      </c>
      <c r="E358" s="42"/>
      <c r="F358" s="35" t="s">
        <v>53</v>
      </c>
      <c r="G358" s="35">
        <v>89900</v>
      </c>
      <c r="H358" s="36" t="s">
        <v>38</v>
      </c>
      <c r="I358" s="40" t="s">
        <v>641</v>
      </c>
      <c r="J358" s="218"/>
      <c r="K358" s="220"/>
    </row>
    <row r="359" spans="1:11" s="209" customFormat="1" ht="15.75" customHeight="1">
      <c r="A359" s="36" t="s">
        <v>642</v>
      </c>
      <c r="B359" s="37" t="s">
        <v>129</v>
      </c>
      <c r="C359" s="41">
        <v>20</v>
      </c>
      <c r="D359" s="42">
        <v>0.25700000000000001</v>
      </c>
      <c r="E359" s="42"/>
      <c r="F359" s="35"/>
      <c r="G359" s="35">
        <v>119900</v>
      </c>
      <c r="H359" s="36" t="s">
        <v>25</v>
      </c>
      <c r="I359" s="40" t="s">
        <v>263</v>
      </c>
      <c r="J359" s="214"/>
      <c r="K359" s="215"/>
    </row>
    <row r="360" spans="1:11" s="209" customFormat="1" ht="15.75" customHeight="1">
      <c r="A360" s="36" t="s">
        <v>643</v>
      </c>
      <c r="B360" s="37" t="s">
        <v>129</v>
      </c>
      <c r="C360" s="55" t="s">
        <v>399</v>
      </c>
      <c r="D360" s="42"/>
      <c r="E360" s="43">
        <v>0.25</v>
      </c>
      <c r="F360" s="35"/>
      <c r="G360" s="35">
        <v>129900</v>
      </c>
      <c r="H360" s="36" t="s">
        <v>38</v>
      </c>
      <c r="I360" s="82" t="s">
        <v>644</v>
      </c>
      <c r="J360" s="215"/>
      <c r="K360" s="215"/>
    </row>
    <row r="361" spans="1:11" s="217" customFormat="1" ht="15.75" customHeight="1">
      <c r="A361" s="68" t="s">
        <v>642</v>
      </c>
      <c r="B361" s="37" t="s">
        <v>129</v>
      </c>
      <c r="C361" s="55" t="s">
        <v>33</v>
      </c>
      <c r="D361" s="42">
        <v>3.7610000000000001</v>
      </c>
      <c r="E361" s="64"/>
      <c r="F361" s="35" t="s">
        <v>267</v>
      </c>
      <c r="G361" s="35">
        <v>129900</v>
      </c>
      <c r="H361" s="36" t="s">
        <v>38</v>
      </c>
      <c r="I361" s="40" t="s">
        <v>1692</v>
      </c>
      <c r="J361" s="230"/>
      <c r="K361" s="216"/>
    </row>
    <row r="362" spans="1:11" s="209" customFormat="1" ht="15.75" customHeight="1">
      <c r="A362" s="36" t="s">
        <v>643</v>
      </c>
      <c r="B362" s="37" t="s">
        <v>129</v>
      </c>
      <c r="C362" s="55" t="s">
        <v>33</v>
      </c>
      <c r="D362" s="39">
        <v>12.11</v>
      </c>
      <c r="E362" s="39"/>
      <c r="F362" s="35"/>
      <c r="G362" s="35">
        <v>144900</v>
      </c>
      <c r="H362" s="36" t="s">
        <v>49</v>
      </c>
      <c r="I362" s="40" t="s">
        <v>645</v>
      </c>
      <c r="J362" s="215"/>
      <c r="K362" s="215"/>
    </row>
    <row r="363" spans="1:11" s="209" customFormat="1" ht="15.75" customHeight="1">
      <c r="A363" s="36" t="s">
        <v>646</v>
      </c>
      <c r="B363" s="37" t="s">
        <v>129</v>
      </c>
      <c r="C363" s="41" t="s">
        <v>403</v>
      </c>
      <c r="D363" s="39">
        <v>2.7359999999999998</v>
      </c>
      <c r="E363" s="39"/>
      <c r="F363" s="35"/>
      <c r="G363" s="35">
        <v>155900</v>
      </c>
      <c r="H363" s="36" t="s">
        <v>38</v>
      </c>
      <c r="I363" s="40" t="s">
        <v>647</v>
      </c>
      <c r="J363" s="215"/>
      <c r="K363" s="215"/>
    </row>
    <row r="364" spans="1:11" s="209" customFormat="1" ht="15.75" customHeight="1">
      <c r="A364" s="65" t="s">
        <v>648</v>
      </c>
      <c r="B364" s="37" t="s">
        <v>129</v>
      </c>
      <c r="C364" s="41" t="s">
        <v>403</v>
      </c>
      <c r="D364" s="42">
        <v>1.133</v>
      </c>
      <c r="E364" s="42">
        <v>131.45400000000001</v>
      </c>
      <c r="F364" s="35" t="s">
        <v>272</v>
      </c>
      <c r="G364" s="35">
        <v>188900</v>
      </c>
      <c r="H364" s="36" t="s">
        <v>25</v>
      </c>
      <c r="I364" s="40" t="s">
        <v>649</v>
      </c>
      <c r="J364" s="229"/>
      <c r="K364" s="215"/>
    </row>
    <row r="365" spans="1:11" s="217" customFormat="1" ht="15.75" customHeight="1">
      <c r="A365" s="36" t="s">
        <v>650</v>
      </c>
      <c r="B365" s="37" t="s">
        <v>44</v>
      </c>
      <c r="C365" s="41" t="s">
        <v>120</v>
      </c>
      <c r="D365" s="42">
        <v>1.1000000000000001</v>
      </c>
      <c r="E365" s="39"/>
      <c r="F365" s="35"/>
      <c r="G365" s="35">
        <v>239900</v>
      </c>
      <c r="H365" s="36" t="s">
        <v>45</v>
      </c>
      <c r="I365" s="40" t="s">
        <v>531</v>
      </c>
      <c r="J365" s="214"/>
      <c r="K365" s="216"/>
    </row>
    <row r="366" spans="1:11" s="217" customFormat="1" ht="15.75" customHeight="1">
      <c r="A366" s="36" t="s">
        <v>651</v>
      </c>
      <c r="B366" s="37" t="s">
        <v>212</v>
      </c>
      <c r="C366" s="41" t="s">
        <v>363</v>
      </c>
      <c r="D366" s="42"/>
      <c r="E366" s="39">
        <v>0.37</v>
      </c>
      <c r="F366" s="35"/>
      <c r="G366" s="35">
        <v>165900</v>
      </c>
      <c r="H366" s="36" t="s">
        <v>49</v>
      </c>
      <c r="I366" s="83" t="s">
        <v>652</v>
      </c>
      <c r="J366" s="214"/>
      <c r="K366" s="216"/>
    </row>
    <row r="367" spans="1:11" s="217" customFormat="1" ht="15.75" customHeight="1">
      <c r="A367" s="36" t="s">
        <v>653</v>
      </c>
      <c r="B367" s="37" t="s">
        <v>44</v>
      </c>
      <c r="C367" s="41">
        <v>20</v>
      </c>
      <c r="D367" s="42">
        <v>3.88</v>
      </c>
      <c r="E367" s="39"/>
      <c r="F367" s="35"/>
      <c r="G367" s="35">
        <v>169900</v>
      </c>
      <c r="H367" s="36" t="s">
        <v>45</v>
      </c>
      <c r="I367" s="40" t="s">
        <v>654</v>
      </c>
      <c r="J367" s="214"/>
      <c r="K367" s="216"/>
    </row>
    <row r="368" spans="1:11" s="217" customFormat="1" ht="15.75" customHeight="1">
      <c r="A368" s="36" t="s">
        <v>653</v>
      </c>
      <c r="B368" s="37" t="s">
        <v>44</v>
      </c>
      <c r="C368" s="41" t="s">
        <v>120</v>
      </c>
      <c r="D368" s="42">
        <v>27</v>
      </c>
      <c r="E368" s="39"/>
      <c r="F368" s="35"/>
      <c r="G368" s="35">
        <v>239900</v>
      </c>
      <c r="H368" s="36" t="s">
        <v>45</v>
      </c>
      <c r="I368" s="40" t="s">
        <v>655</v>
      </c>
      <c r="J368" s="214"/>
      <c r="K368" s="216"/>
    </row>
    <row r="369" spans="1:11" s="209" customFormat="1" ht="15.75" customHeight="1">
      <c r="A369" s="36" t="s">
        <v>656</v>
      </c>
      <c r="B369" s="37" t="s">
        <v>129</v>
      </c>
      <c r="C369" s="41">
        <v>20</v>
      </c>
      <c r="D369" s="42">
        <v>4.4999999999999998E-2</v>
      </c>
      <c r="E369" s="84"/>
      <c r="F369" s="35" t="s">
        <v>53</v>
      </c>
      <c r="G369" s="35">
        <v>89900</v>
      </c>
      <c r="H369" s="36" t="s">
        <v>38</v>
      </c>
      <c r="I369" s="40" t="s">
        <v>657</v>
      </c>
      <c r="J369" s="218"/>
      <c r="K369" s="215"/>
    </row>
    <row r="370" spans="1:11" s="217" customFormat="1" ht="15.75" customHeight="1">
      <c r="A370" s="36" t="s">
        <v>658</v>
      </c>
      <c r="B370" s="37" t="s">
        <v>129</v>
      </c>
      <c r="C370" s="41" t="s">
        <v>33</v>
      </c>
      <c r="D370" s="42">
        <v>10.843999999999999</v>
      </c>
      <c r="E370" s="39">
        <v>0.68</v>
      </c>
      <c r="F370" s="35"/>
      <c r="G370" s="35">
        <v>166900</v>
      </c>
      <c r="H370" s="36" t="s">
        <v>25</v>
      </c>
      <c r="I370" s="40" t="s">
        <v>659</v>
      </c>
      <c r="J370" s="214"/>
      <c r="K370" s="216"/>
    </row>
    <row r="371" spans="1:11" s="217" customFormat="1" ht="15.75" customHeight="1">
      <c r="A371" s="36" t="s">
        <v>658</v>
      </c>
      <c r="B371" s="37" t="s">
        <v>129</v>
      </c>
      <c r="C371" s="41" t="s">
        <v>403</v>
      </c>
      <c r="D371" s="42"/>
      <c r="E371" s="39">
        <v>0.20200000000000001</v>
      </c>
      <c r="F371" s="35"/>
      <c r="G371" s="35">
        <v>189900</v>
      </c>
      <c r="H371" s="36" t="s">
        <v>38</v>
      </c>
      <c r="I371" s="40" t="s">
        <v>660</v>
      </c>
      <c r="J371" s="219"/>
      <c r="K371" s="216"/>
    </row>
    <row r="372" spans="1:11" s="217" customFormat="1" ht="15.75" customHeight="1">
      <c r="A372" s="36" t="s">
        <v>661</v>
      </c>
      <c r="B372" s="37" t="s">
        <v>129</v>
      </c>
      <c r="C372" s="41" t="s">
        <v>104</v>
      </c>
      <c r="D372" s="42">
        <v>2.8</v>
      </c>
      <c r="E372" s="39">
        <v>0.89</v>
      </c>
      <c r="F372" s="35"/>
      <c r="G372" s="35">
        <v>129900</v>
      </c>
      <c r="H372" s="36" t="s">
        <v>25</v>
      </c>
      <c r="I372" s="40" t="s">
        <v>662</v>
      </c>
      <c r="J372" s="219"/>
      <c r="K372" s="216"/>
    </row>
    <row r="373" spans="1:11" s="217" customFormat="1" ht="15.75" customHeight="1">
      <c r="A373" s="36" t="s">
        <v>661</v>
      </c>
      <c r="B373" s="37" t="s">
        <v>129</v>
      </c>
      <c r="C373" s="41" t="s">
        <v>309</v>
      </c>
      <c r="D373" s="42"/>
      <c r="E373" s="39">
        <v>5.9340000000000002</v>
      </c>
      <c r="F373" s="35"/>
      <c r="G373" s="35">
        <v>169900</v>
      </c>
      <c r="H373" s="36" t="s">
        <v>64</v>
      </c>
      <c r="I373" s="40" t="s">
        <v>663</v>
      </c>
      <c r="J373" s="219"/>
      <c r="K373" s="216"/>
    </row>
    <row r="374" spans="1:11" s="217" customFormat="1" ht="15.75" customHeight="1">
      <c r="A374" s="36" t="s">
        <v>661</v>
      </c>
      <c r="B374" s="37" t="s">
        <v>129</v>
      </c>
      <c r="C374" s="41" t="s">
        <v>33</v>
      </c>
      <c r="D374" s="42">
        <v>0.55000000000000004</v>
      </c>
      <c r="E374" s="39">
        <v>1.9490000000000001</v>
      </c>
      <c r="F374" s="35"/>
      <c r="G374" s="35">
        <v>169900</v>
      </c>
      <c r="H374" s="36" t="s">
        <v>25</v>
      </c>
      <c r="I374" s="40" t="s">
        <v>664</v>
      </c>
      <c r="J374" s="219"/>
      <c r="K374" s="216"/>
    </row>
    <row r="375" spans="1:11" s="217" customFormat="1" ht="15.75" customHeight="1">
      <c r="A375" s="49" t="s">
        <v>665</v>
      </c>
      <c r="B375" s="37" t="s">
        <v>157</v>
      </c>
      <c r="C375" s="41" t="s">
        <v>360</v>
      </c>
      <c r="D375" s="39">
        <v>1.175</v>
      </c>
      <c r="E375" s="39"/>
      <c r="F375" s="35"/>
      <c r="G375" s="35">
        <v>220900</v>
      </c>
      <c r="H375" s="36" t="s">
        <v>25</v>
      </c>
      <c r="I375" s="40" t="s">
        <v>666</v>
      </c>
      <c r="J375" s="214"/>
      <c r="K375" s="216"/>
    </row>
    <row r="376" spans="1:11" s="217" customFormat="1" ht="15.75" customHeight="1">
      <c r="A376" s="36" t="s">
        <v>667</v>
      </c>
      <c r="B376" s="37" t="s">
        <v>157</v>
      </c>
      <c r="C376" s="41">
        <v>20</v>
      </c>
      <c r="D376" s="42"/>
      <c r="E376" s="39">
        <v>1.095</v>
      </c>
      <c r="F376" s="35"/>
      <c r="G376" s="35">
        <v>169900</v>
      </c>
      <c r="H376" s="36" t="s">
        <v>64</v>
      </c>
      <c r="I376" s="40" t="s">
        <v>668</v>
      </c>
      <c r="J376" s="214"/>
      <c r="K376" s="216"/>
    </row>
    <row r="377" spans="1:11" s="217" customFormat="1" ht="15.75" customHeight="1">
      <c r="A377" s="36" t="s">
        <v>669</v>
      </c>
      <c r="B377" s="37" t="s">
        <v>212</v>
      </c>
      <c r="C377" s="41">
        <v>20</v>
      </c>
      <c r="D377" s="42">
        <v>0.25</v>
      </c>
      <c r="E377" s="39">
        <v>0.9</v>
      </c>
      <c r="F377" s="35"/>
      <c r="G377" s="35">
        <v>149900</v>
      </c>
      <c r="H377" s="36" t="s">
        <v>25</v>
      </c>
      <c r="I377" s="40" t="s">
        <v>670</v>
      </c>
      <c r="J377" s="214"/>
      <c r="K377" s="216"/>
    </row>
    <row r="378" spans="1:11" s="217" customFormat="1" ht="15.75" customHeight="1">
      <c r="A378" s="36" t="s">
        <v>671</v>
      </c>
      <c r="B378" s="37" t="s">
        <v>212</v>
      </c>
      <c r="C378" s="41">
        <v>20</v>
      </c>
      <c r="D378" s="42"/>
      <c r="E378" s="39">
        <v>2.52</v>
      </c>
      <c r="F378" s="35"/>
      <c r="G378" s="35">
        <v>149900</v>
      </c>
      <c r="H378" s="36" t="s">
        <v>49</v>
      </c>
      <c r="I378" s="40" t="s">
        <v>672</v>
      </c>
      <c r="J378" s="214"/>
      <c r="K378" s="216"/>
    </row>
    <row r="379" spans="1:11" s="217" customFormat="1" ht="15.75" customHeight="1">
      <c r="A379" s="36" t="s">
        <v>673</v>
      </c>
      <c r="B379" s="37" t="s">
        <v>212</v>
      </c>
      <c r="C379" s="41" t="s">
        <v>150</v>
      </c>
      <c r="D379" s="42"/>
      <c r="E379" s="39">
        <v>0.21</v>
      </c>
      <c r="F379" s="35"/>
      <c r="G379" s="35">
        <v>184900</v>
      </c>
      <c r="H379" s="36" t="s">
        <v>49</v>
      </c>
      <c r="I379" s="40" t="s">
        <v>674</v>
      </c>
      <c r="J379" s="214"/>
      <c r="K379" s="216"/>
    </row>
    <row r="380" spans="1:11" s="217" customFormat="1" ht="15.75" customHeight="1">
      <c r="A380" s="36" t="s">
        <v>675</v>
      </c>
      <c r="B380" s="37" t="s">
        <v>157</v>
      </c>
      <c r="C380" s="41" t="s">
        <v>676</v>
      </c>
      <c r="D380" s="42"/>
      <c r="E380" s="39">
        <v>2.895</v>
      </c>
      <c r="F380" s="35"/>
      <c r="G380" s="35">
        <v>249900</v>
      </c>
      <c r="H380" s="36" t="s">
        <v>64</v>
      </c>
      <c r="I380" s="40" t="s">
        <v>677</v>
      </c>
      <c r="J380" s="214"/>
      <c r="K380" s="216"/>
    </row>
    <row r="381" spans="1:11" s="217" customFormat="1" ht="15.75" customHeight="1">
      <c r="A381" s="36" t="s">
        <v>678</v>
      </c>
      <c r="B381" s="37" t="s">
        <v>129</v>
      </c>
      <c r="C381" s="85" t="s">
        <v>363</v>
      </c>
      <c r="D381" s="42">
        <v>0.222</v>
      </c>
      <c r="E381" s="39"/>
      <c r="F381" s="35"/>
      <c r="G381" s="35">
        <v>109900</v>
      </c>
      <c r="H381" s="36" t="s">
        <v>25</v>
      </c>
      <c r="I381" s="40" t="s">
        <v>679</v>
      </c>
      <c r="J381" s="214"/>
      <c r="K381" s="216"/>
    </row>
    <row r="382" spans="1:11" s="209" customFormat="1" ht="15.75" customHeight="1">
      <c r="A382" s="36" t="s">
        <v>680</v>
      </c>
      <c r="B382" s="37" t="s">
        <v>129</v>
      </c>
      <c r="C382" s="55">
        <v>20</v>
      </c>
      <c r="D382" s="39"/>
      <c r="E382" s="39">
        <v>11.42</v>
      </c>
      <c r="F382" s="35"/>
      <c r="G382" s="35">
        <v>139900</v>
      </c>
      <c r="H382" s="36" t="s">
        <v>49</v>
      </c>
      <c r="I382" s="40" t="s">
        <v>492</v>
      </c>
      <c r="J382" s="215"/>
      <c r="K382" s="215"/>
    </row>
    <row r="383" spans="1:11" s="209" customFormat="1" ht="15.75" customHeight="1">
      <c r="A383" s="36" t="s">
        <v>681</v>
      </c>
      <c r="B383" s="37" t="s">
        <v>212</v>
      </c>
      <c r="C383" s="55" t="s">
        <v>232</v>
      </c>
      <c r="D383" s="39">
        <v>7.5</v>
      </c>
      <c r="E383" s="39"/>
      <c r="F383" s="35"/>
      <c r="G383" s="35">
        <v>144900</v>
      </c>
      <c r="H383" s="36" t="s">
        <v>49</v>
      </c>
      <c r="I383" s="40" t="s">
        <v>323</v>
      </c>
      <c r="J383" s="215"/>
      <c r="K383" s="215"/>
    </row>
    <row r="384" spans="1:11" s="217" customFormat="1" ht="15.75" customHeight="1">
      <c r="A384" s="36" t="s">
        <v>682</v>
      </c>
      <c r="B384" s="37" t="s">
        <v>129</v>
      </c>
      <c r="C384" s="85" t="s">
        <v>683</v>
      </c>
      <c r="D384" s="42"/>
      <c r="E384" s="39">
        <v>0.97499999999999998</v>
      </c>
      <c r="F384" s="35" t="s">
        <v>24</v>
      </c>
      <c r="G384" s="35">
        <v>119900</v>
      </c>
      <c r="H384" s="36" t="s">
        <v>64</v>
      </c>
      <c r="I384" s="40" t="s">
        <v>684</v>
      </c>
      <c r="J384" s="214"/>
      <c r="K384" s="216"/>
    </row>
    <row r="385" spans="1:11" s="217" customFormat="1" ht="15.75" customHeight="1">
      <c r="A385" s="36" t="s">
        <v>685</v>
      </c>
      <c r="B385" s="37" t="s">
        <v>129</v>
      </c>
      <c r="C385" s="55">
        <v>20</v>
      </c>
      <c r="D385" s="42">
        <v>3.5369999999999999</v>
      </c>
      <c r="E385" s="69"/>
      <c r="F385" s="35" t="s">
        <v>425</v>
      </c>
      <c r="G385" s="35">
        <v>119900</v>
      </c>
      <c r="H385" s="36" t="s">
        <v>38</v>
      </c>
      <c r="I385" s="40" t="s">
        <v>686</v>
      </c>
      <c r="J385" s="214"/>
      <c r="K385" s="216"/>
    </row>
    <row r="386" spans="1:11" s="209" customFormat="1" ht="15.75" customHeight="1">
      <c r="A386" s="68" t="s">
        <v>687</v>
      </c>
      <c r="B386" s="37" t="s">
        <v>129</v>
      </c>
      <c r="C386" s="55">
        <v>20</v>
      </c>
      <c r="D386" s="42">
        <v>0.376</v>
      </c>
      <c r="E386" s="39"/>
      <c r="F386" s="35"/>
      <c r="G386" s="35">
        <v>39900</v>
      </c>
      <c r="H386" s="36" t="s">
        <v>38</v>
      </c>
      <c r="I386" s="40" t="s">
        <v>688</v>
      </c>
      <c r="J386" s="213"/>
      <c r="K386" s="215"/>
    </row>
    <row r="387" spans="1:11" s="217" customFormat="1" ht="15.75" customHeight="1">
      <c r="A387" s="36" t="s">
        <v>689</v>
      </c>
      <c r="B387" s="37" t="s">
        <v>129</v>
      </c>
      <c r="C387" s="55" t="s">
        <v>33</v>
      </c>
      <c r="D387" s="42">
        <v>0.22500000000000001</v>
      </c>
      <c r="E387" s="69"/>
      <c r="F387" s="35"/>
      <c r="G387" s="35">
        <v>99900</v>
      </c>
      <c r="H387" s="36" t="s">
        <v>38</v>
      </c>
      <c r="I387" s="40" t="s">
        <v>690</v>
      </c>
      <c r="J387" s="214"/>
      <c r="K387" s="216"/>
    </row>
    <row r="388" spans="1:11" s="217" customFormat="1" ht="15.75" customHeight="1">
      <c r="A388" s="36" t="s">
        <v>689</v>
      </c>
      <c r="B388" s="37" t="s">
        <v>129</v>
      </c>
      <c r="C388" s="55">
        <v>20</v>
      </c>
      <c r="D388" s="42">
        <v>0.86499999999999999</v>
      </c>
      <c r="E388" s="39"/>
      <c r="F388" s="35"/>
      <c r="G388" s="35">
        <v>89900</v>
      </c>
      <c r="H388" s="36" t="s">
        <v>38</v>
      </c>
      <c r="I388" s="40" t="s">
        <v>691</v>
      </c>
      <c r="J388" s="214"/>
      <c r="K388" s="240"/>
    </row>
    <row r="389" spans="1:11" s="217" customFormat="1" ht="15.75" customHeight="1">
      <c r="A389" s="36" t="s">
        <v>692</v>
      </c>
      <c r="B389" s="37" t="s">
        <v>129</v>
      </c>
      <c r="C389" s="55">
        <v>20</v>
      </c>
      <c r="D389" s="42">
        <v>0.128</v>
      </c>
      <c r="E389" s="39"/>
      <c r="F389" s="35"/>
      <c r="G389" s="35">
        <v>119900</v>
      </c>
      <c r="H389" s="36" t="s">
        <v>38</v>
      </c>
      <c r="I389" s="40" t="s">
        <v>693</v>
      </c>
      <c r="J389" s="214"/>
      <c r="K389" s="240"/>
    </row>
    <row r="390" spans="1:11" s="217" customFormat="1" ht="15.75" customHeight="1">
      <c r="A390" s="36" t="s">
        <v>694</v>
      </c>
      <c r="B390" s="37" t="s">
        <v>129</v>
      </c>
      <c r="C390" s="55" t="s">
        <v>33</v>
      </c>
      <c r="D390" s="80">
        <v>0.23</v>
      </c>
      <c r="E390" s="80"/>
      <c r="F390" s="35"/>
      <c r="G390" s="35">
        <v>109900</v>
      </c>
      <c r="H390" s="36" t="s">
        <v>38</v>
      </c>
      <c r="I390" s="40" t="s">
        <v>695</v>
      </c>
      <c r="J390" s="219"/>
      <c r="K390" s="229"/>
    </row>
    <row r="391" spans="1:11" s="217" customFormat="1" ht="15.75" customHeight="1">
      <c r="A391" s="36" t="s">
        <v>694</v>
      </c>
      <c r="B391" s="37" t="s">
        <v>129</v>
      </c>
      <c r="C391" s="55">
        <v>20</v>
      </c>
      <c r="D391" s="80">
        <v>0.25800000000000001</v>
      </c>
      <c r="E391" s="80"/>
      <c r="F391" s="35"/>
      <c r="G391" s="35">
        <v>99900</v>
      </c>
      <c r="H391" s="36" t="s">
        <v>38</v>
      </c>
      <c r="I391" s="40" t="s">
        <v>696</v>
      </c>
      <c r="J391" s="219"/>
      <c r="K391" s="229"/>
    </row>
    <row r="392" spans="1:11" s="209" customFormat="1" ht="15.75" customHeight="1">
      <c r="A392" s="36" t="s">
        <v>697</v>
      </c>
      <c r="B392" s="37" t="s">
        <v>129</v>
      </c>
      <c r="C392" s="41">
        <v>20</v>
      </c>
      <c r="D392" s="42">
        <v>2.5030000000000001</v>
      </c>
      <c r="E392" s="43"/>
      <c r="F392" s="35"/>
      <c r="G392" s="35">
        <v>119900</v>
      </c>
      <c r="H392" s="36" t="s">
        <v>25</v>
      </c>
      <c r="I392" s="40" t="s">
        <v>698</v>
      </c>
      <c r="J392" s="215"/>
      <c r="K392" s="220"/>
    </row>
    <row r="393" spans="1:11" s="217" customFormat="1" ht="15.75" customHeight="1">
      <c r="A393" s="36" t="s">
        <v>697</v>
      </c>
      <c r="B393" s="37" t="s">
        <v>129</v>
      </c>
      <c r="C393" s="41">
        <v>20</v>
      </c>
      <c r="D393" s="42">
        <v>2.4140000000000001</v>
      </c>
      <c r="E393" s="39"/>
      <c r="F393" s="35" t="s">
        <v>425</v>
      </c>
      <c r="G393" s="73">
        <v>119900</v>
      </c>
      <c r="H393" s="36" t="s">
        <v>38</v>
      </c>
      <c r="I393" s="40" t="s">
        <v>699</v>
      </c>
      <c r="J393" s="215"/>
      <c r="K393" s="240"/>
    </row>
    <row r="394" spans="1:11" s="217" customFormat="1" ht="15.75" customHeight="1">
      <c r="A394" s="36" t="s">
        <v>697</v>
      </c>
      <c r="B394" s="37" t="s">
        <v>129</v>
      </c>
      <c r="C394" s="41" t="s">
        <v>399</v>
      </c>
      <c r="D394" s="42">
        <v>2.246</v>
      </c>
      <c r="E394" s="39"/>
      <c r="F394" s="35"/>
      <c r="G394" s="73">
        <v>133900</v>
      </c>
      <c r="H394" s="36" t="s">
        <v>38</v>
      </c>
      <c r="I394" s="40" t="s">
        <v>700</v>
      </c>
      <c r="J394" s="215"/>
      <c r="K394" s="240"/>
    </row>
    <row r="395" spans="1:11" s="217" customFormat="1" ht="15.75" customHeight="1">
      <c r="A395" s="36" t="s">
        <v>697</v>
      </c>
      <c r="B395" s="37" t="s">
        <v>129</v>
      </c>
      <c r="C395" s="41" t="s">
        <v>33</v>
      </c>
      <c r="D395" s="42">
        <v>3.2850000000000001</v>
      </c>
      <c r="E395" s="43"/>
      <c r="F395" s="35"/>
      <c r="G395" s="73">
        <v>133900</v>
      </c>
      <c r="H395" s="36" t="s">
        <v>38</v>
      </c>
      <c r="I395" s="40" t="s">
        <v>701</v>
      </c>
      <c r="J395" s="215"/>
      <c r="K395" s="240"/>
    </row>
    <row r="396" spans="1:11" s="209" customFormat="1" ht="15.75" customHeight="1">
      <c r="A396" s="36" t="s">
        <v>702</v>
      </c>
      <c r="B396" s="37" t="s">
        <v>129</v>
      </c>
      <c r="C396" s="55" t="s">
        <v>195</v>
      </c>
      <c r="D396" s="42">
        <v>2.5030000000000001</v>
      </c>
      <c r="E396" s="43"/>
      <c r="F396" s="35"/>
      <c r="G396" s="35">
        <v>139900</v>
      </c>
      <c r="H396" s="36" t="s">
        <v>25</v>
      </c>
      <c r="I396" s="40" t="s">
        <v>703</v>
      </c>
      <c r="J396" s="215"/>
      <c r="K396" s="220"/>
    </row>
    <row r="397" spans="1:11" s="209" customFormat="1" ht="15.75" customHeight="1">
      <c r="A397" s="68" t="s">
        <v>704</v>
      </c>
      <c r="B397" s="37" t="s">
        <v>129</v>
      </c>
      <c r="C397" s="55">
        <v>20</v>
      </c>
      <c r="D397" s="42">
        <v>0.14499999999999999</v>
      </c>
      <c r="E397" s="39"/>
      <c r="F397" s="35"/>
      <c r="G397" s="35">
        <v>39900</v>
      </c>
      <c r="H397" s="36" t="s">
        <v>38</v>
      </c>
      <c r="I397" s="40" t="s">
        <v>705</v>
      </c>
      <c r="J397" s="213"/>
      <c r="K397" s="215"/>
    </row>
    <row r="398" spans="1:11" s="217" customFormat="1" ht="15.75" customHeight="1">
      <c r="A398" s="36" t="s">
        <v>706</v>
      </c>
      <c r="B398" s="37" t="s">
        <v>707</v>
      </c>
      <c r="C398" s="85">
        <v>20</v>
      </c>
      <c r="D398" s="42">
        <v>0.14599999999999999</v>
      </c>
      <c r="E398" s="39"/>
      <c r="F398" s="35"/>
      <c r="G398" s="35">
        <v>59900</v>
      </c>
      <c r="H398" s="36" t="s">
        <v>38</v>
      </c>
      <c r="I398" s="40" t="s">
        <v>708</v>
      </c>
      <c r="J398" s="214"/>
      <c r="K398" s="216"/>
    </row>
    <row r="399" spans="1:11" s="217" customFormat="1" ht="15.75" customHeight="1">
      <c r="A399" s="36" t="s">
        <v>709</v>
      </c>
      <c r="B399" s="37" t="s">
        <v>129</v>
      </c>
      <c r="C399" s="41" t="s">
        <v>52</v>
      </c>
      <c r="D399" s="80">
        <v>0.246</v>
      </c>
      <c r="E399" s="80"/>
      <c r="F399" s="35" t="s">
        <v>53</v>
      </c>
      <c r="G399" s="35">
        <v>89900</v>
      </c>
      <c r="H399" s="36" t="s">
        <v>38</v>
      </c>
      <c r="I399" s="40" t="s">
        <v>1693</v>
      </c>
      <c r="J399" s="219"/>
      <c r="K399" s="229"/>
    </row>
    <row r="400" spans="1:11" s="217" customFormat="1" ht="15.75" customHeight="1">
      <c r="A400" s="36" t="s">
        <v>710</v>
      </c>
      <c r="B400" s="37" t="s">
        <v>129</v>
      </c>
      <c r="C400" s="41" t="s">
        <v>52</v>
      </c>
      <c r="D400" s="80">
        <v>0.30499999999999999</v>
      </c>
      <c r="E400" s="86"/>
      <c r="F400" s="35"/>
      <c r="G400" s="35">
        <v>99900</v>
      </c>
      <c r="H400" s="36" t="s">
        <v>38</v>
      </c>
      <c r="I400" s="40" t="s">
        <v>711</v>
      </c>
      <c r="J400" s="219"/>
      <c r="K400" s="229"/>
    </row>
    <row r="401" spans="1:11" s="209" customFormat="1" ht="15.75" customHeight="1">
      <c r="A401" s="36" t="s">
        <v>712</v>
      </c>
      <c r="B401" s="37" t="s">
        <v>129</v>
      </c>
      <c r="C401" s="55">
        <v>20</v>
      </c>
      <c r="D401" s="42"/>
      <c r="E401" s="39">
        <v>11.05</v>
      </c>
      <c r="F401" s="35" t="s">
        <v>296</v>
      </c>
      <c r="G401" s="35">
        <v>154900</v>
      </c>
      <c r="H401" s="36" t="s">
        <v>25</v>
      </c>
      <c r="I401" s="40" t="s">
        <v>713</v>
      </c>
      <c r="J401" s="215"/>
      <c r="K401" s="220"/>
    </row>
    <row r="402" spans="1:11" s="217" customFormat="1" ht="15.75" customHeight="1">
      <c r="A402" s="36" t="s">
        <v>714</v>
      </c>
      <c r="B402" s="37" t="s">
        <v>129</v>
      </c>
      <c r="C402" s="55" t="s">
        <v>195</v>
      </c>
      <c r="D402" s="42">
        <v>0.83699999999999997</v>
      </c>
      <c r="E402" s="43"/>
      <c r="F402" s="35"/>
      <c r="G402" s="35">
        <v>139900</v>
      </c>
      <c r="H402" s="36" t="s">
        <v>25</v>
      </c>
      <c r="I402" s="40" t="s">
        <v>715</v>
      </c>
      <c r="J402" s="216"/>
      <c r="K402" s="240"/>
    </row>
    <row r="403" spans="1:11" s="217" customFormat="1" ht="15.75" customHeight="1">
      <c r="A403" s="36" t="s">
        <v>716</v>
      </c>
      <c r="B403" s="37" t="s">
        <v>129</v>
      </c>
      <c r="C403" s="41" t="s">
        <v>33</v>
      </c>
      <c r="D403" s="42">
        <v>0.13</v>
      </c>
      <c r="E403" s="39"/>
      <c r="F403" s="35"/>
      <c r="G403" s="35">
        <v>149900</v>
      </c>
      <c r="H403" s="36" t="s">
        <v>25</v>
      </c>
      <c r="I403" s="40" t="s">
        <v>717</v>
      </c>
      <c r="J403" s="214"/>
      <c r="K403" s="216"/>
    </row>
    <row r="404" spans="1:11" s="217" customFormat="1" ht="15.75" customHeight="1">
      <c r="A404" s="36" t="s">
        <v>714</v>
      </c>
      <c r="B404" s="37" t="s">
        <v>129</v>
      </c>
      <c r="C404" s="55">
        <v>20</v>
      </c>
      <c r="D404" s="42">
        <v>0.84</v>
      </c>
      <c r="E404" s="43"/>
      <c r="F404" s="35"/>
      <c r="G404" s="35">
        <v>119900</v>
      </c>
      <c r="H404" s="36" t="s">
        <v>25</v>
      </c>
      <c r="I404" s="40" t="s">
        <v>422</v>
      </c>
      <c r="J404" s="216"/>
      <c r="K404" s="240"/>
    </row>
    <row r="405" spans="1:11" s="217" customFormat="1" ht="15.75" customHeight="1">
      <c r="A405" s="36" t="s">
        <v>718</v>
      </c>
      <c r="B405" s="37" t="s">
        <v>129</v>
      </c>
      <c r="C405" s="41">
        <v>20</v>
      </c>
      <c r="D405" s="80">
        <v>3.6870000000000003</v>
      </c>
      <c r="E405" s="80"/>
      <c r="F405" s="35" t="s">
        <v>53</v>
      </c>
      <c r="G405" s="35">
        <v>89900</v>
      </c>
      <c r="H405" s="36" t="s">
        <v>38</v>
      </c>
      <c r="I405" s="40" t="s">
        <v>719</v>
      </c>
      <c r="J405" s="214"/>
      <c r="K405" s="229"/>
    </row>
    <row r="406" spans="1:11" s="209" customFormat="1" ht="15.75" customHeight="1">
      <c r="A406" s="49" t="s">
        <v>720</v>
      </c>
      <c r="B406" s="50" t="s">
        <v>129</v>
      </c>
      <c r="C406" s="71">
        <v>20</v>
      </c>
      <c r="D406" s="52">
        <v>2.2120000000000002</v>
      </c>
      <c r="E406" s="43"/>
      <c r="F406" s="35" t="s">
        <v>721</v>
      </c>
      <c r="G406" s="35">
        <v>109900</v>
      </c>
      <c r="H406" s="36" t="s">
        <v>38</v>
      </c>
      <c r="I406" s="40" t="s">
        <v>722</v>
      </c>
      <c r="J406" s="214"/>
      <c r="K406" s="220"/>
    </row>
    <row r="407" spans="1:11" s="209" customFormat="1" ht="15.75" customHeight="1">
      <c r="A407" s="65" t="s">
        <v>723</v>
      </c>
      <c r="B407" s="37" t="s">
        <v>129</v>
      </c>
      <c r="C407" s="55">
        <v>20</v>
      </c>
      <c r="D407" s="39">
        <v>69.98</v>
      </c>
      <c r="E407" s="39">
        <v>0.56500000000000006</v>
      </c>
      <c r="F407" s="35"/>
      <c r="G407" s="35">
        <v>147900</v>
      </c>
      <c r="H407" s="36" t="s">
        <v>25</v>
      </c>
      <c r="I407" s="40" t="s">
        <v>724</v>
      </c>
      <c r="J407" s="215"/>
      <c r="K407" s="215"/>
    </row>
    <row r="408" spans="1:11" s="217" customFormat="1" ht="15.75" customHeight="1">
      <c r="A408" s="36" t="s">
        <v>725</v>
      </c>
      <c r="B408" s="37" t="s">
        <v>129</v>
      </c>
      <c r="C408" s="55">
        <v>20</v>
      </c>
      <c r="D408" s="42">
        <v>0.56400000000000006</v>
      </c>
      <c r="E408" s="43"/>
      <c r="F408" s="35" t="s">
        <v>53</v>
      </c>
      <c r="G408" s="35">
        <v>89900</v>
      </c>
      <c r="H408" s="36" t="s">
        <v>38</v>
      </c>
      <c r="I408" s="87" t="s">
        <v>458</v>
      </c>
      <c r="J408" s="214"/>
      <c r="K408" s="216"/>
    </row>
    <row r="409" spans="1:11" s="209" customFormat="1" ht="15.75" customHeight="1">
      <c r="A409" s="49" t="s">
        <v>726</v>
      </c>
      <c r="B409" s="37" t="s">
        <v>129</v>
      </c>
      <c r="C409" s="55" t="s">
        <v>195</v>
      </c>
      <c r="D409" s="39">
        <v>0.187</v>
      </c>
      <c r="E409" s="42"/>
      <c r="F409" s="73"/>
      <c r="G409" s="73">
        <v>99900</v>
      </c>
      <c r="H409" s="36" t="s">
        <v>38</v>
      </c>
      <c r="I409" s="40" t="s">
        <v>727</v>
      </c>
      <c r="J409" s="214"/>
      <c r="K409" s="215"/>
    </row>
    <row r="410" spans="1:11" s="217" customFormat="1" ht="15.75" customHeight="1">
      <c r="A410" s="36" t="s">
        <v>725</v>
      </c>
      <c r="B410" s="37" t="s">
        <v>129</v>
      </c>
      <c r="C410" s="55" t="s">
        <v>195</v>
      </c>
      <c r="D410" s="42">
        <v>0.377</v>
      </c>
      <c r="E410" s="43"/>
      <c r="F410" s="35"/>
      <c r="G410" s="35">
        <v>119900</v>
      </c>
      <c r="H410" s="36" t="s">
        <v>38</v>
      </c>
      <c r="I410" s="87" t="s">
        <v>695</v>
      </c>
      <c r="J410" s="214"/>
      <c r="K410" s="216"/>
    </row>
    <row r="411" spans="1:11" s="217" customFormat="1" ht="15.75" customHeight="1">
      <c r="A411" s="36" t="s">
        <v>728</v>
      </c>
      <c r="B411" s="37" t="s">
        <v>129</v>
      </c>
      <c r="C411" s="55">
        <v>20</v>
      </c>
      <c r="D411" s="42">
        <v>0.26</v>
      </c>
      <c r="E411" s="39"/>
      <c r="F411" s="35"/>
      <c r="G411" s="35">
        <v>147900</v>
      </c>
      <c r="H411" s="36" t="s">
        <v>25</v>
      </c>
      <c r="I411" s="40" t="s">
        <v>729</v>
      </c>
      <c r="J411" s="214"/>
      <c r="K411" s="216"/>
    </row>
    <row r="412" spans="1:11" s="217" customFormat="1" ht="15.75" customHeight="1">
      <c r="A412" s="36" t="s">
        <v>728</v>
      </c>
      <c r="B412" s="37" t="s">
        <v>129</v>
      </c>
      <c r="C412" s="55" t="s">
        <v>33</v>
      </c>
      <c r="D412" s="42">
        <v>19.401</v>
      </c>
      <c r="E412" s="39">
        <v>22.484999999999999</v>
      </c>
      <c r="F412" s="35"/>
      <c r="G412" s="35">
        <v>159900</v>
      </c>
      <c r="H412" s="36" t="s">
        <v>25</v>
      </c>
      <c r="I412" s="40" t="s">
        <v>730</v>
      </c>
      <c r="J412" s="219"/>
      <c r="K412" s="216"/>
    </row>
    <row r="413" spans="1:11" s="217" customFormat="1" ht="15.75" customHeight="1">
      <c r="A413" s="36" t="s">
        <v>731</v>
      </c>
      <c r="B413" s="37" t="s">
        <v>129</v>
      </c>
      <c r="C413" s="55" t="s">
        <v>732</v>
      </c>
      <c r="D413" s="39">
        <v>0.79800000000000004</v>
      </c>
      <c r="E413" s="43"/>
      <c r="F413" s="35"/>
      <c r="G413" s="35">
        <v>159900</v>
      </c>
      <c r="H413" s="36" t="s">
        <v>25</v>
      </c>
      <c r="I413" s="40" t="s">
        <v>733</v>
      </c>
      <c r="J413" s="214"/>
      <c r="K413" s="216"/>
    </row>
    <row r="414" spans="1:11" s="217" customFormat="1" ht="15.75" customHeight="1">
      <c r="A414" s="36" t="s">
        <v>734</v>
      </c>
      <c r="B414" s="37" t="s">
        <v>129</v>
      </c>
      <c r="C414" s="55" t="s">
        <v>732</v>
      </c>
      <c r="D414" s="39">
        <v>0.80600000000000005</v>
      </c>
      <c r="E414" s="43"/>
      <c r="F414" s="35"/>
      <c r="G414" s="35">
        <v>159900</v>
      </c>
      <c r="H414" s="36" t="s">
        <v>38</v>
      </c>
      <c r="I414" s="40" t="s">
        <v>735</v>
      </c>
      <c r="J414" s="214"/>
      <c r="K414" s="216"/>
    </row>
    <row r="415" spans="1:11" s="217" customFormat="1" ht="15.75" customHeight="1">
      <c r="A415" s="36" t="s">
        <v>736</v>
      </c>
      <c r="B415" s="37" t="s">
        <v>129</v>
      </c>
      <c r="C415" s="55" t="s">
        <v>33</v>
      </c>
      <c r="D415" s="42"/>
      <c r="E415" s="39">
        <v>319.89499999999998</v>
      </c>
      <c r="F415" s="35"/>
      <c r="G415" s="35">
        <v>149900</v>
      </c>
      <c r="H415" s="36" t="s">
        <v>64</v>
      </c>
      <c r="I415" s="40" t="s">
        <v>737</v>
      </c>
      <c r="J415" s="214"/>
      <c r="K415" s="216"/>
    </row>
    <row r="416" spans="1:11" s="217" customFormat="1" ht="15.75" customHeight="1">
      <c r="A416" s="36" t="s">
        <v>738</v>
      </c>
      <c r="B416" s="37" t="s">
        <v>129</v>
      </c>
      <c r="C416" s="55" t="s">
        <v>195</v>
      </c>
      <c r="D416" s="42">
        <v>0.78200000000000003</v>
      </c>
      <c r="E416" s="43"/>
      <c r="F416" s="35"/>
      <c r="G416" s="35">
        <v>119900</v>
      </c>
      <c r="H416" s="36" t="s">
        <v>38</v>
      </c>
      <c r="I416" s="40" t="s">
        <v>739</v>
      </c>
      <c r="J416" s="219"/>
      <c r="K416" s="216"/>
    </row>
    <row r="417" spans="1:11" s="217" customFormat="1" ht="15.75" customHeight="1">
      <c r="A417" s="36" t="s">
        <v>740</v>
      </c>
      <c r="B417" s="37" t="s">
        <v>129</v>
      </c>
      <c r="C417" s="55">
        <v>20</v>
      </c>
      <c r="D417" s="42">
        <v>0.98399999999999999</v>
      </c>
      <c r="E417" s="43"/>
      <c r="F417" s="35"/>
      <c r="G417" s="35">
        <v>119900</v>
      </c>
      <c r="H417" s="36" t="s">
        <v>38</v>
      </c>
      <c r="I417" s="40" t="s">
        <v>741</v>
      </c>
      <c r="J417" s="219"/>
      <c r="K417" s="216"/>
    </row>
    <row r="418" spans="1:11" s="217" customFormat="1" ht="15.75" customHeight="1">
      <c r="A418" s="36" t="s">
        <v>742</v>
      </c>
      <c r="B418" s="37" t="s">
        <v>129</v>
      </c>
      <c r="C418" s="55">
        <v>20</v>
      </c>
      <c r="D418" s="42">
        <v>0.72</v>
      </c>
      <c r="E418" s="43"/>
      <c r="F418" s="35"/>
      <c r="G418" s="35">
        <v>99900</v>
      </c>
      <c r="H418" s="36" t="s">
        <v>38</v>
      </c>
      <c r="I418" s="40" t="s">
        <v>743</v>
      </c>
      <c r="J418" s="214"/>
      <c r="K418" s="216"/>
    </row>
    <row r="419" spans="1:11" s="217" customFormat="1" ht="15.75" customHeight="1">
      <c r="A419" s="36" t="s">
        <v>742</v>
      </c>
      <c r="B419" s="37" t="s">
        <v>129</v>
      </c>
      <c r="C419" s="55" t="s">
        <v>195</v>
      </c>
      <c r="D419" s="42">
        <v>0.20200000000000001</v>
      </c>
      <c r="E419" s="43"/>
      <c r="F419" s="35"/>
      <c r="G419" s="35">
        <v>119900</v>
      </c>
      <c r="H419" s="36" t="s">
        <v>38</v>
      </c>
      <c r="I419" s="40" t="s">
        <v>744</v>
      </c>
      <c r="J419" s="214"/>
      <c r="K419" s="216"/>
    </row>
    <row r="420" spans="1:11" s="217" customFormat="1" ht="15.75" customHeight="1">
      <c r="A420" s="36" t="s">
        <v>745</v>
      </c>
      <c r="B420" s="37" t="s">
        <v>129</v>
      </c>
      <c r="C420" s="55">
        <v>20</v>
      </c>
      <c r="D420" s="42">
        <v>1.494</v>
      </c>
      <c r="E420" s="43"/>
      <c r="F420" s="35"/>
      <c r="G420" s="35">
        <v>99900</v>
      </c>
      <c r="H420" s="36" t="s">
        <v>38</v>
      </c>
      <c r="I420" s="40" t="s">
        <v>746</v>
      </c>
      <c r="J420" s="214"/>
      <c r="K420" s="216"/>
    </row>
    <row r="421" spans="1:11" s="217" customFormat="1" ht="15.75" customHeight="1">
      <c r="A421" s="36" t="s">
        <v>745</v>
      </c>
      <c r="B421" s="37" t="s">
        <v>129</v>
      </c>
      <c r="C421" s="55" t="s">
        <v>195</v>
      </c>
      <c r="D421" s="42">
        <v>1.292</v>
      </c>
      <c r="E421" s="43"/>
      <c r="F421" s="35"/>
      <c r="G421" s="35">
        <v>119900</v>
      </c>
      <c r="H421" s="36" t="s">
        <v>38</v>
      </c>
      <c r="I421" s="40" t="s">
        <v>747</v>
      </c>
      <c r="J421" s="214"/>
      <c r="K421" s="216"/>
    </row>
    <row r="422" spans="1:11" s="217" customFormat="1" ht="15.75" customHeight="1">
      <c r="A422" s="36" t="s">
        <v>748</v>
      </c>
      <c r="B422" s="37" t="s">
        <v>157</v>
      </c>
      <c r="C422" s="55" t="s">
        <v>33</v>
      </c>
      <c r="D422" s="42">
        <v>0.56000000000000005</v>
      </c>
      <c r="E422" s="39"/>
      <c r="F422" s="35"/>
      <c r="G422" s="35">
        <v>159900</v>
      </c>
      <c r="H422" s="36" t="s">
        <v>38</v>
      </c>
      <c r="I422" s="40" t="s">
        <v>749</v>
      </c>
      <c r="J422" s="214"/>
      <c r="K422" s="216"/>
    </row>
    <row r="423" spans="1:11" s="217" customFormat="1" ht="15.75" customHeight="1">
      <c r="A423" s="36" t="s">
        <v>750</v>
      </c>
      <c r="B423" s="37" t="s">
        <v>212</v>
      </c>
      <c r="C423" s="55" t="s">
        <v>150</v>
      </c>
      <c r="D423" s="42">
        <v>0.5</v>
      </c>
      <c r="E423" s="39"/>
      <c r="F423" s="35"/>
      <c r="G423" s="35">
        <v>189900</v>
      </c>
      <c r="H423" s="36" t="s">
        <v>49</v>
      </c>
      <c r="I423" s="40" t="s">
        <v>751</v>
      </c>
      <c r="J423" s="214"/>
      <c r="K423" s="216"/>
    </row>
    <row r="424" spans="1:11" s="217" customFormat="1" ht="15.75" customHeight="1">
      <c r="A424" s="36" t="s">
        <v>750</v>
      </c>
      <c r="B424" s="37" t="s">
        <v>212</v>
      </c>
      <c r="C424" s="55" t="s">
        <v>363</v>
      </c>
      <c r="D424" s="42"/>
      <c r="E424" s="39">
        <v>0.5</v>
      </c>
      <c r="F424" s="35"/>
      <c r="G424" s="35">
        <v>165900</v>
      </c>
      <c r="H424" s="36" t="s">
        <v>49</v>
      </c>
      <c r="I424" s="40" t="s">
        <v>752</v>
      </c>
      <c r="J424" s="214"/>
      <c r="K424" s="216"/>
    </row>
    <row r="425" spans="1:11" s="217" customFormat="1" ht="15.75" customHeight="1">
      <c r="A425" s="36" t="s">
        <v>750</v>
      </c>
      <c r="B425" s="37" t="s">
        <v>157</v>
      </c>
      <c r="C425" s="55" t="s">
        <v>676</v>
      </c>
      <c r="D425" s="42"/>
      <c r="E425" s="39">
        <v>25.434999999999999</v>
      </c>
      <c r="F425" s="35"/>
      <c r="G425" s="35">
        <v>179900</v>
      </c>
      <c r="H425" s="36" t="s">
        <v>64</v>
      </c>
      <c r="I425" s="40" t="s">
        <v>753</v>
      </c>
      <c r="J425" s="219"/>
      <c r="K425" s="216"/>
    </row>
    <row r="426" spans="1:11" s="209" customFormat="1" ht="15.75" customHeight="1">
      <c r="A426" s="36" t="s">
        <v>754</v>
      </c>
      <c r="B426" s="37" t="s">
        <v>129</v>
      </c>
      <c r="C426" s="41" t="s">
        <v>755</v>
      </c>
      <c r="D426" s="42">
        <v>39.146999999999998</v>
      </c>
      <c r="E426" s="42">
        <v>22.43</v>
      </c>
      <c r="F426" s="35">
        <v>109900</v>
      </c>
      <c r="G426" s="35">
        <v>119900</v>
      </c>
      <c r="H426" s="36" t="s">
        <v>25</v>
      </c>
      <c r="I426" s="40" t="s">
        <v>756</v>
      </c>
      <c r="J426" s="218"/>
      <c r="K426" s="215"/>
    </row>
    <row r="427" spans="1:11" s="209" customFormat="1" ht="15.75" customHeight="1">
      <c r="A427" s="36" t="s">
        <v>757</v>
      </c>
      <c r="B427" s="37" t="s">
        <v>212</v>
      </c>
      <c r="C427" s="41" t="s">
        <v>363</v>
      </c>
      <c r="D427" s="42"/>
      <c r="E427" s="42">
        <v>4.2949999999999999</v>
      </c>
      <c r="F427" s="35"/>
      <c r="G427" s="35">
        <v>152900</v>
      </c>
      <c r="H427" s="36" t="s">
        <v>64</v>
      </c>
      <c r="I427" s="40" t="s">
        <v>758</v>
      </c>
      <c r="J427" s="218"/>
      <c r="K427" s="215"/>
    </row>
    <row r="428" spans="1:11" s="209" customFormat="1" ht="15.75" customHeight="1">
      <c r="A428" s="36" t="s">
        <v>759</v>
      </c>
      <c r="B428" s="37" t="s">
        <v>212</v>
      </c>
      <c r="C428" s="41">
        <v>10</v>
      </c>
      <c r="D428" s="42"/>
      <c r="E428" s="42">
        <v>15.765000000000001</v>
      </c>
      <c r="F428" s="35"/>
      <c r="G428" s="35">
        <v>152900</v>
      </c>
      <c r="H428" s="36" t="s">
        <v>64</v>
      </c>
      <c r="I428" s="40" t="s">
        <v>760</v>
      </c>
      <c r="J428" s="218"/>
      <c r="K428" s="215"/>
    </row>
    <row r="429" spans="1:11" s="209" customFormat="1" ht="15.75" customHeight="1">
      <c r="A429" s="36" t="s">
        <v>761</v>
      </c>
      <c r="B429" s="37" t="s">
        <v>212</v>
      </c>
      <c r="C429" s="41">
        <v>10</v>
      </c>
      <c r="D429" s="42"/>
      <c r="E429" s="42">
        <v>23.675000000000001</v>
      </c>
      <c r="F429" s="35"/>
      <c r="G429" s="35">
        <v>152900</v>
      </c>
      <c r="H429" s="36" t="s">
        <v>64</v>
      </c>
      <c r="I429" s="40" t="s">
        <v>762</v>
      </c>
      <c r="J429" s="218"/>
      <c r="K429" s="215"/>
    </row>
    <row r="430" spans="1:11" s="217" customFormat="1" ht="15.75" customHeight="1">
      <c r="A430" s="36" t="s">
        <v>761</v>
      </c>
      <c r="B430" s="37" t="s">
        <v>157</v>
      </c>
      <c r="C430" s="85" t="s">
        <v>755</v>
      </c>
      <c r="D430" s="42">
        <v>36.273000000000003</v>
      </c>
      <c r="E430" s="39">
        <v>22.43</v>
      </c>
      <c r="F430" s="35"/>
      <c r="G430" s="35">
        <v>129900</v>
      </c>
      <c r="H430" s="36" t="s">
        <v>25</v>
      </c>
      <c r="I430" s="40" t="s">
        <v>763</v>
      </c>
      <c r="J430" s="219"/>
      <c r="K430" s="216"/>
    </row>
    <row r="431" spans="1:11" s="217" customFormat="1" ht="15.75" customHeight="1">
      <c r="A431" s="36" t="s">
        <v>764</v>
      </c>
      <c r="B431" s="37" t="s">
        <v>129</v>
      </c>
      <c r="C431" s="85">
        <v>20</v>
      </c>
      <c r="D431" s="42"/>
      <c r="E431" s="39">
        <v>4.83</v>
      </c>
      <c r="F431" s="35"/>
      <c r="G431" s="35">
        <v>149900</v>
      </c>
      <c r="H431" s="36" t="s">
        <v>49</v>
      </c>
      <c r="I431" s="40" t="s">
        <v>492</v>
      </c>
      <c r="J431" s="214"/>
      <c r="K431" s="216"/>
    </row>
    <row r="432" spans="1:11" s="217" customFormat="1" ht="15.75" customHeight="1">
      <c r="A432" s="36" t="s">
        <v>765</v>
      </c>
      <c r="B432" s="37" t="s">
        <v>157</v>
      </c>
      <c r="C432" s="85" t="s">
        <v>33</v>
      </c>
      <c r="D432" s="42"/>
      <c r="E432" s="39">
        <v>24.25</v>
      </c>
      <c r="F432" s="35"/>
      <c r="G432" s="35">
        <v>155900</v>
      </c>
      <c r="H432" s="36" t="s">
        <v>64</v>
      </c>
      <c r="I432" s="40" t="s">
        <v>766</v>
      </c>
      <c r="J432" s="219"/>
      <c r="K432" s="216"/>
    </row>
    <row r="433" spans="1:11" s="217" customFormat="1" ht="15.75" customHeight="1">
      <c r="A433" s="36" t="s">
        <v>767</v>
      </c>
      <c r="B433" s="37" t="s">
        <v>157</v>
      </c>
      <c r="C433" s="85" t="s">
        <v>150</v>
      </c>
      <c r="D433" s="42"/>
      <c r="E433" s="39">
        <v>4.62</v>
      </c>
      <c r="F433" s="35"/>
      <c r="G433" s="35">
        <v>189900</v>
      </c>
      <c r="H433" s="36" t="s">
        <v>49</v>
      </c>
      <c r="I433" s="40" t="s">
        <v>768</v>
      </c>
      <c r="J433" s="219"/>
      <c r="K433" s="216"/>
    </row>
    <row r="434" spans="1:11" s="217" customFormat="1" ht="15.75" customHeight="1">
      <c r="A434" s="36" t="s">
        <v>769</v>
      </c>
      <c r="B434" s="37" t="s">
        <v>212</v>
      </c>
      <c r="C434" s="85">
        <v>20</v>
      </c>
      <c r="D434" s="42"/>
      <c r="E434" s="39">
        <v>0.35</v>
      </c>
      <c r="F434" s="35"/>
      <c r="G434" s="35">
        <v>155900</v>
      </c>
      <c r="H434" s="36" t="s">
        <v>49</v>
      </c>
      <c r="I434" s="40" t="s">
        <v>770</v>
      </c>
      <c r="J434" s="219"/>
      <c r="K434" s="216"/>
    </row>
    <row r="435" spans="1:11" s="217" customFormat="1" ht="15.75" customHeight="1">
      <c r="A435" s="36" t="s">
        <v>769</v>
      </c>
      <c r="B435" s="37" t="s">
        <v>157</v>
      </c>
      <c r="C435" s="85" t="s">
        <v>150</v>
      </c>
      <c r="D435" s="42"/>
      <c r="E435" s="39">
        <v>0.61</v>
      </c>
      <c r="F435" s="35"/>
      <c r="G435" s="35">
        <v>177900</v>
      </c>
      <c r="H435" s="36" t="s">
        <v>64</v>
      </c>
      <c r="I435" s="40" t="s">
        <v>771</v>
      </c>
      <c r="J435" s="219"/>
      <c r="K435" s="216"/>
    </row>
    <row r="436" spans="1:11" s="217" customFormat="1" ht="15.75" customHeight="1">
      <c r="A436" s="36" t="s">
        <v>772</v>
      </c>
      <c r="B436" s="37" t="s">
        <v>212</v>
      </c>
      <c r="C436" s="85">
        <v>20</v>
      </c>
      <c r="D436" s="42"/>
      <c r="E436" s="39">
        <v>1.22</v>
      </c>
      <c r="F436" s="35"/>
      <c r="G436" s="35">
        <v>155900</v>
      </c>
      <c r="H436" s="36" t="s">
        <v>49</v>
      </c>
      <c r="I436" s="40" t="s">
        <v>773</v>
      </c>
      <c r="J436" s="219"/>
      <c r="K436" s="216"/>
    </row>
    <row r="437" spans="1:11" s="217" customFormat="1" ht="15.75" customHeight="1">
      <c r="A437" s="36" t="s">
        <v>774</v>
      </c>
      <c r="B437" s="37" t="s">
        <v>44</v>
      </c>
      <c r="C437" s="41" t="s">
        <v>120</v>
      </c>
      <c r="D437" s="42">
        <v>0.84</v>
      </c>
      <c r="E437" s="39"/>
      <c r="F437" s="35"/>
      <c r="G437" s="35">
        <v>239900</v>
      </c>
      <c r="H437" s="36" t="s">
        <v>45</v>
      </c>
      <c r="I437" s="40" t="s">
        <v>775</v>
      </c>
      <c r="J437" s="214"/>
      <c r="K437" s="216"/>
    </row>
    <row r="438" spans="1:11" s="217" customFormat="1" ht="15.75" customHeight="1">
      <c r="A438" s="36" t="s">
        <v>776</v>
      </c>
      <c r="B438" s="37" t="s">
        <v>129</v>
      </c>
      <c r="C438" s="85">
        <v>20</v>
      </c>
      <c r="D438" s="42"/>
      <c r="E438" s="39">
        <v>0.12</v>
      </c>
      <c r="F438" s="35"/>
      <c r="G438" s="35">
        <v>149900</v>
      </c>
      <c r="H438" s="36" t="s">
        <v>49</v>
      </c>
      <c r="I438" s="40" t="s">
        <v>777</v>
      </c>
      <c r="J438" s="219"/>
      <c r="K438" s="216"/>
    </row>
    <row r="439" spans="1:11" s="217" customFormat="1" ht="15.75" customHeight="1">
      <c r="A439" s="36" t="s">
        <v>778</v>
      </c>
      <c r="B439" s="37" t="s">
        <v>707</v>
      </c>
      <c r="C439" s="85">
        <v>20</v>
      </c>
      <c r="D439" s="42">
        <v>2.5499999999999998</v>
      </c>
      <c r="E439" s="39"/>
      <c r="F439" s="35">
        <v>52900</v>
      </c>
      <c r="G439" s="35">
        <v>59900</v>
      </c>
      <c r="H439" s="36" t="s">
        <v>779</v>
      </c>
      <c r="I439" s="40" t="s">
        <v>780</v>
      </c>
      <c r="J439" s="214"/>
      <c r="K439" s="216"/>
    </row>
    <row r="440" spans="1:11" s="217" customFormat="1" ht="15.75" customHeight="1">
      <c r="A440" s="36" t="s">
        <v>781</v>
      </c>
      <c r="B440" s="37" t="s">
        <v>129</v>
      </c>
      <c r="C440" s="41" t="s">
        <v>104</v>
      </c>
      <c r="D440" s="80">
        <v>0.30499999999999999</v>
      </c>
      <c r="E440" s="80"/>
      <c r="F440" s="35" t="s">
        <v>53</v>
      </c>
      <c r="G440" s="35">
        <v>89900</v>
      </c>
      <c r="H440" s="36" t="s">
        <v>38</v>
      </c>
      <c r="I440" s="40" t="s">
        <v>782</v>
      </c>
      <c r="J440" s="214"/>
      <c r="K440" s="229"/>
    </row>
    <row r="441" spans="1:11" s="217" customFormat="1" ht="15.75" customHeight="1">
      <c r="A441" s="36" t="s">
        <v>783</v>
      </c>
      <c r="B441" s="37" t="s">
        <v>129</v>
      </c>
      <c r="C441" s="85" t="s">
        <v>784</v>
      </c>
      <c r="D441" s="39"/>
      <c r="E441" s="39">
        <v>0.54500000000000004</v>
      </c>
      <c r="F441" s="35"/>
      <c r="G441" s="35">
        <v>129900</v>
      </c>
      <c r="H441" s="36" t="s">
        <v>64</v>
      </c>
      <c r="I441" s="40" t="s">
        <v>785</v>
      </c>
      <c r="J441" s="214"/>
      <c r="K441" s="216"/>
    </row>
    <row r="442" spans="1:11" s="217" customFormat="1" ht="15.75" customHeight="1">
      <c r="A442" s="36" t="s">
        <v>786</v>
      </c>
      <c r="B442" s="37" t="s">
        <v>212</v>
      </c>
      <c r="C442" s="85" t="s">
        <v>33</v>
      </c>
      <c r="D442" s="39"/>
      <c r="E442" s="39">
        <v>0.39</v>
      </c>
      <c r="F442" s="35"/>
      <c r="G442" s="35">
        <v>155900</v>
      </c>
      <c r="H442" s="36" t="s">
        <v>64</v>
      </c>
      <c r="I442" s="40" t="s">
        <v>787</v>
      </c>
      <c r="J442" s="214"/>
      <c r="K442" s="216"/>
    </row>
    <row r="443" spans="1:11" s="217" customFormat="1" ht="15.75" customHeight="1">
      <c r="A443" s="36" t="s">
        <v>788</v>
      </c>
      <c r="B443" s="37" t="s">
        <v>129</v>
      </c>
      <c r="C443" s="85">
        <v>10</v>
      </c>
      <c r="D443" s="39"/>
      <c r="E443" s="39">
        <v>2.7850000000000001</v>
      </c>
      <c r="F443" s="35"/>
      <c r="G443" s="35">
        <v>155900</v>
      </c>
      <c r="H443" s="36" t="s">
        <v>64</v>
      </c>
      <c r="I443" s="40" t="s">
        <v>789</v>
      </c>
      <c r="J443" s="214"/>
      <c r="K443" s="216"/>
    </row>
    <row r="444" spans="1:11" s="217" customFormat="1" ht="15.75" customHeight="1">
      <c r="A444" s="36" t="s">
        <v>788</v>
      </c>
      <c r="B444" s="37" t="s">
        <v>212</v>
      </c>
      <c r="C444" s="85">
        <v>20</v>
      </c>
      <c r="D444" s="39"/>
      <c r="E444" s="39">
        <v>1.7549999999999999</v>
      </c>
      <c r="F444" s="35"/>
      <c r="G444" s="35">
        <v>144900</v>
      </c>
      <c r="H444" s="36" t="s">
        <v>64</v>
      </c>
      <c r="I444" s="40" t="s">
        <v>790</v>
      </c>
      <c r="J444" s="214"/>
      <c r="K444" s="216"/>
    </row>
    <row r="445" spans="1:11" s="217" customFormat="1" ht="15.75" customHeight="1">
      <c r="A445" s="36" t="s">
        <v>791</v>
      </c>
      <c r="B445" s="37" t="s">
        <v>157</v>
      </c>
      <c r="C445" s="85" t="s">
        <v>363</v>
      </c>
      <c r="D445" s="39"/>
      <c r="E445" s="39">
        <v>3.6</v>
      </c>
      <c r="F445" s="35"/>
      <c r="G445" s="35">
        <v>165900</v>
      </c>
      <c r="H445" s="36" t="s">
        <v>49</v>
      </c>
      <c r="I445" s="40" t="s">
        <v>792</v>
      </c>
      <c r="J445" s="214"/>
      <c r="K445" s="216"/>
    </row>
    <row r="446" spans="1:11" s="217" customFormat="1" ht="15.75" customHeight="1">
      <c r="A446" s="36" t="s">
        <v>793</v>
      </c>
      <c r="B446" s="37" t="s">
        <v>212</v>
      </c>
      <c r="C446" s="85">
        <v>20</v>
      </c>
      <c r="D446" s="39">
        <v>0.60000000000000009</v>
      </c>
      <c r="E446" s="39"/>
      <c r="F446" s="35"/>
      <c r="G446" s="35">
        <v>149900</v>
      </c>
      <c r="H446" s="36" t="s">
        <v>49</v>
      </c>
      <c r="I446" s="40" t="s">
        <v>794</v>
      </c>
      <c r="J446" s="214"/>
      <c r="K446" s="216"/>
    </row>
    <row r="447" spans="1:11" s="217" customFormat="1" ht="15.75" customHeight="1">
      <c r="A447" s="36" t="s">
        <v>795</v>
      </c>
      <c r="B447" s="37" t="s">
        <v>212</v>
      </c>
      <c r="C447" s="85" t="s">
        <v>150</v>
      </c>
      <c r="D447" s="39"/>
      <c r="E447" s="39">
        <v>0.34</v>
      </c>
      <c r="F447" s="35"/>
      <c r="G447" s="35">
        <v>189900</v>
      </c>
      <c r="H447" s="36" t="s">
        <v>49</v>
      </c>
      <c r="I447" s="40" t="s">
        <v>796</v>
      </c>
      <c r="J447" s="214"/>
      <c r="K447" s="216"/>
    </row>
    <row r="448" spans="1:11" s="217" customFormat="1" ht="15.75" customHeight="1">
      <c r="A448" s="36" t="s">
        <v>795</v>
      </c>
      <c r="B448" s="37" t="s">
        <v>157</v>
      </c>
      <c r="C448" s="41" t="s">
        <v>363</v>
      </c>
      <c r="D448" s="42"/>
      <c r="E448" s="39">
        <v>2.0350000000000001</v>
      </c>
      <c r="F448" s="35"/>
      <c r="G448" s="35">
        <v>177900</v>
      </c>
      <c r="H448" s="36" t="s">
        <v>64</v>
      </c>
      <c r="I448" s="40" t="s">
        <v>797</v>
      </c>
      <c r="J448" s="214"/>
      <c r="K448" s="216"/>
    </row>
    <row r="449" spans="1:256" s="217" customFormat="1" ht="15.75" customHeight="1">
      <c r="A449" s="36" t="s">
        <v>798</v>
      </c>
      <c r="B449" s="37" t="s">
        <v>157</v>
      </c>
      <c r="C449" s="85" t="s">
        <v>467</v>
      </c>
      <c r="D449" s="42"/>
      <c r="E449" s="39">
        <v>1.2370000000000001</v>
      </c>
      <c r="F449" s="35"/>
      <c r="G449" s="35">
        <v>165900</v>
      </c>
      <c r="H449" s="36" t="s">
        <v>64</v>
      </c>
      <c r="I449" s="40" t="s">
        <v>799</v>
      </c>
      <c r="J449" s="219"/>
      <c r="K449" s="216"/>
    </row>
    <row r="450" spans="1:256" s="217" customFormat="1" ht="15.75" customHeight="1">
      <c r="A450" s="36" t="s">
        <v>800</v>
      </c>
      <c r="B450" s="37" t="s">
        <v>212</v>
      </c>
      <c r="C450" s="85" t="s">
        <v>150</v>
      </c>
      <c r="D450" s="42"/>
      <c r="E450" s="39">
        <v>0.57999999999999996</v>
      </c>
      <c r="F450" s="35"/>
      <c r="G450" s="35">
        <v>189900</v>
      </c>
      <c r="H450" s="36" t="s">
        <v>49</v>
      </c>
      <c r="I450" s="40" t="s">
        <v>801</v>
      </c>
      <c r="J450" s="219"/>
      <c r="K450" s="216"/>
    </row>
    <row r="451" spans="1:256" s="209" customFormat="1" ht="15.75" customHeight="1">
      <c r="A451" s="68" t="s">
        <v>802</v>
      </c>
      <c r="B451" s="37" t="s">
        <v>129</v>
      </c>
      <c r="C451" s="55" t="s">
        <v>33</v>
      </c>
      <c r="D451" s="42">
        <v>0.84599999999999997</v>
      </c>
      <c r="E451" s="39"/>
      <c r="F451" s="35"/>
      <c r="G451" s="35">
        <v>59900</v>
      </c>
      <c r="H451" s="36" t="s">
        <v>38</v>
      </c>
      <c r="I451" s="40" t="s">
        <v>803</v>
      </c>
      <c r="J451" s="230"/>
      <c r="K451" s="215"/>
    </row>
    <row r="452" spans="1:256" s="217" customFormat="1" ht="15.75" customHeight="1">
      <c r="A452" s="36" t="s">
        <v>804</v>
      </c>
      <c r="B452" s="37" t="s">
        <v>129</v>
      </c>
      <c r="C452" s="55" t="s">
        <v>33</v>
      </c>
      <c r="D452" s="42">
        <v>0.68300000000000005</v>
      </c>
      <c r="E452" s="43"/>
      <c r="F452" s="35"/>
      <c r="G452" s="35">
        <v>109900</v>
      </c>
      <c r="H452" s="36" t="s">
        <v>38</v>
      </c>
      <c r="I452" s="40" t="s">
        <v>1694</v>
      </c>
      <c r="J452" s="230"/>
      <c r="K452" s="216"/>
    </row>
    <row r="453" spans="1:256" s="217" customFormat="1" ht="15.75" customHeight="1">
      <c r="A453" s="65" t="s">
        <v>805</v>
      </c>
      <c r="B453" s="37" t="s">
        <v>129</v>
      </c>
      <c r="C453" s="85">
        <v>20</v>
      </c>
      <c r="D453" s="42">
        <v>31.710999999999999</v>
      </c>
      <c r="E453" s="39"/>
      <c r="F453" s="35">
        <v>134900</v>
      </c>
      <c r="G453" s="35">
        <v>139900</v>
      </c>
      <c r="H453" s="36" t="s">
        <v>25</v>
      </c>
      <c r="I453" s="40" t="s">
        <v>806</v>
      </c>
      <c r="J453" s="214"/>
      <c r="K453" s="216"/>
    </row>
    <row r="454" spans="1:256" s="217" customFormat="1" ht="15.75" customHeight="1">
      <c r="A454" s="36" t="s">
        <v>807</v>
      </c>
      <c r="B454" s="37" t="s">
        <v>129</v>
      </c>
      <c r="C454" s="55" t="s">
        <v>33</v>
      </c>
      <c r="D454" s="42">
        <v>0.68</v>
      </c>
      <c r="E454" s="39">
        <v>108.947</v>
      </c>
      <c r="F454" s="35"/>
      <c r="G454" s="35">
        <v>142900</v>
      </c>
      <c r="H454" s="36" t="s">
        <v>38</v>
      </c>
      <c r="I454" s="40" t="s">
        <v>808</v>
      </c>
      <c r="J454" s="214"/>
      <c r="K454" s="216"/>
    </row>
    <row r="455" spans="1:256" s="209" customFormat="1" ht="15.75" customHeight="1">
      <c r="A455" s="36" t="s">
        <v>809</v>
      </c>
      <c r="B455" s="37" t="s">
        <v>129</v>
      </c>
      <c r="C455" s="41">
        <v>20</v>
      </c>
      <c r="D455" s="42">
        <v>0.97499999999999998</v>
      </c>
      <c r="E455" s="39"/>
      <c r="F455" s="35"/>
      <c r="G455" s="35">
        <v>39900</v>
      </c>
      <c r="H455" s="36" t="s">
        <v>38</v>
      </c>
      <c r="I455" s="40" t="s">
        <v>810</v>
      </c>
      <c r="J455" s="218"/>
      <c r="K455" s="215"/>
    </row>
    <row r="456" spans="1:256" s="217" customFormat="1" ht="15.75" customHeight="1">
      <c r="A456" s="36" t="s">
        <v>811</v>
      </c>
      <c r="B456" s="37" t="s">
        <v>168</v>
      </c>
      <c r="C456" s="41">
        <v>20</v>
      </c>
      <c r="D456" s="42">
        <v>0.182</v>
      </c>
      <c r="E456" s="42"/>
      <c r="F456" s="35"/>
      <c r="G456" s="35">
        <v>59900</v>
      </c>
      <c r="H456" s="36" t="s">
        <v>38</v>
      </c>
      <c r="I456" s="40" t="s">
        <v>782</v>
      </c>
      <c r="J456" s="215"/>
      <c r="K456" s="216"/>
    </row>
    <row r="457" spans="1:256" s="209" customFormat="1" ht="15.75" customHeight="1">
      <c r="A457" s="36" t="s">
        <v>812</v>
      </c>
      <c r="B457" s="37" t="s">
        <v>129</v>
      </c>
      <c r="C457" s="55">
        <v>20</v>
      </c>
      <c r="D457" s="42">
        <v>0.72399999999999998</v>
      </c>
      <c r="E457" s="39"/>
      <c r="F457" s="35" t="s">
        <v>53</v>
      </c>
      <c r="G457" s="35">
        <v>89900</v>
      </c>
      <c r="H457" s="36" t="s">
        <v>38</v>
      </c>
      <c r="I457" s="40" t="s">
        <v>813</v>
      </c>
      <c r="J457" s="215"/>
      <c r="K457" s="215"/>
    </row>
    <row r="458" spans="1:256" s="217" customFormat="1" ht="15.75" customHeight="1">
      <c r="A458" s="36" t="s">
        <v>814</v>
      </c>
      <c r="B458" s="37" t="s">
        <v>129</v>
      </c>
      <c r="C458" s="55">
        <v>20</v>
      </c>
      <c r="D458" s="42">
        <v>0.13300000000000001</v>
      </c>
      <c r="E458" s="69"/>
      <c r="F458" s="35"/>
      <c r="G458" s="35">
        <v>99900</v>
      </c>
      <c r="H458" s="36" t="s">
        <v>38</v>
      </c>
      <c r="I458" s="40" t="s">
        <v>815</v>
      </c>
      <c r="J458" s="219"/>
      <c r="K458" s="216"/>
    </row>
    <row r="459" spans="1:256" s="217" customFormat="1" ht="15.75" customHeight="1">
      <c r="A459" s="36" t="s">
        <v>814</v>
      </c>
      <c r="B459" s="37" t="s">
        <v>129</v>
      </c>
      <c r="C459" s="55" t="s">
        <v>33</v>
      </c>
      <c r="D459" s="42">
        <v>0.84199999999999997</v>
      </c>
      <c r="E459" s="69"/>
      <c r="F459" s="35"/>
      <c r="G459" s="35">
        <v>109900</v>
      </c>
      <c r="H459" s="36" t="s">
        <v>38</v>
      </c>
      <c r="I459" s="40" t="s">
        <v>816</v>
      </c>
      <c r="J459" s="219"/>
      <c r="K459" s="216"/>
    </row>
    <row r="460" spans="1:256" s="209" customFormat="1" ht="15.75" customHeight="1">
      <c r="A460" s="36" t="s">
        <v>817</v>
      </c>
      <c r="B460" s="37" t="s">
        <v>129</v>
      </c>
      <c r="C460" s="55">
        <v>10</v>
      </c>
      <c r="D460" s="42">
        <v>0.73899999999999999</v>
      </c>
      <c r="E460" s="39"/>
      <c r="F460" s="35"/>
      <c r="G460" s="35">
        <v>139900</v>
      </c>
      <c r="H460" s="36" t="s">
        <v>38</v>
      </c>
      <c r="I460" s="40" t="s">
        <v>443</v>
      </c>
      <c r="J460" s="216"/>
      <c r="K460" s="215"/>
    </row>
    <row r="461" spans="1:256" s="217" customFormat="1" ht="15.75" customHeight="1">
      <c r="A461" s="79" t="s">
        <v>817</v>
      </c>
      <c r="B461" s="37" t="s">
        <v>129</v>
      </c>
      <c r="C461" s="55">
        <v>20</v>
      </c>
      <c r="D461" s="39">
        <v>4.7279999999999998</v>
      </c>
      <c r="E461" s="81">
        <v>22.66</v>
      </c>
      <c r="F461" s="35"/>
      <c r="G461" s="35">
        <v>137900</v>
      </c>
      <c r="H461" s="36" t="s">
        <v>38</v>
      </c>
      <c r="I461" s="40" t="s">
        <v>818</v>
      </c>
      <c r="J461" s="219"/>
      <c r="K461" s="216"/>
    </row>
    <row r="462" spans="1:256" s="227" customFormat="1" ht="15.75" customHeight="1">
      <c r="A462" s="36" t="s">
        <v>817</v>
      </c>
      <c r="B462" s="37" t="s">
        <v>129</v>
      </c>
      <c r="C462" s="41" t="s">
        <v>403</v>
      </c>
      <c r="D462" s="42">
        <v>0.52</v>
      </c>
      <c r="E462" s="63"/>
      <c r="F462" s="35"/>
      <c r="G462" s="35">
        <v>155900</v>
      </c>
      <c r="H462" s="36" t="s">
        <v>38</v>
      </c>
      <c r="I462" s="40" t="s">
        <v>819</v>
      </c>
      <c r="J462" s="215"/>
      <c r="K462" s="221"/>
      <c r="L462" s="222"/>
      <c r="M462" s="223"/>
      <c r="N462" s="224"/>
      <c r="O462" s="225"/>
      <c r="P462" s="226"/>
      <c r="R462" s="228"/>
      <c r="T462" s="221"/>
      <c r="U462" s="222"/>
      <c r="V462" s="223"/>
      <c r="W462" s="224"/>
      <c r="X462" s="225"/>
      <c r="Y462" s="226"/>
      <c r="AA462" s="228"/>
      <c r="AC462" s="221"/>
      <c r="AD462" s="222"/>
      <c r="AE462" s="223"/>
      <c r="AF462" s="224"/>
      <c r="AG462" s="225"/>
      <c r="AH462" s="226"/>
      <c r="AJ462" s="228"/>
      <c r="AL462" s="221"/>
      <c r="AM462" s="222"/>
      <c r="AN462" s="223"/>
      <c r="AO462" s="224"/>
      <c r="AP462" s="225"/>
      <c r="AQ462" s="226"/>
      <c r="AS462" s="228"/>
      <c r="AU462" s="221"/>
      <c r="AV462" s="222"/>
      <c r="AW462" s="223"/>
      <c r="AX462" s="224"/>
      <c r="AY462" s="225"/>
      <c r="AZ462" s="226"/>
      <c r="BB462" s="228"/>
      <c r="BD462" s="221"/>
      <c r="BE462" s="222"/>
      <c r="BF462" s="223"/>
      <c r="BG462" s="224"/>
      <c r="BH462" s="225"/>
      <c r="BI462" s="226"/>
      <c r="BK462" s="228"/>
      <c r="BM462" s="221"/>
      <c r="BN462" s="222"/>
      <c r="BO462" s="223"/>
      <c r="BP462" s="224"/>
      <c r="BQ462" s="225"/>
      <c r="BR462" s="226"/>
      <c r="BT462" s="228"/>
      <c r="BV462" s="221"/>
      <c r="BW462" s="222"/>
      <c r="BX462" s="223"/>
      <c r="BY462" s="224"/>
      <c r="BZ462" s="225"/>
      <c r="CA462" s="226"/>
      <c r="CC462" s="228"/>
      <c r="CE462" s="221"/>
      <c r="CF462" s="222"/>
      <c r="CG462" s="223"/>
      <c r="CH462" s="224"/>
      <c r="CI462" s="225"/>
      <c r="CJ462" s="226"/>
      <c r="CL462" s="228"/>
      <c r="CN462" s="221"/>
      <c r="CO462" s="222"/>
      <c r="CP462" s="223"/>
      <c r="CQ462" s="224"/>
      <c r="CR462" s="225"/>
      <c r="CS462" s="226"/>
      <c r="CU462" s="228"/>
      <c r="CW462" s="221"/>
      <c r="CX462" s="222"/>
      <c r="CY462" s="223"/>
      <c r="CZ462" s="224"/>
      <c r="DA462" s="225"/>
      <c r="DB462" s="226"/>
      <c r="DD462" s="228"/>
      <c r="DF462" s="221"/>
      <c r="DG462" s="222"/>
      <c r="DH462" s="223"/>
      <c r="DI462" s="224"/>
      <c r="DJ462" s="225"/>
      <c r="DK462" s="226"/>
      <c r="DM462" s="228"/>
      <c r="DO462" s="221"/>
      <c r="DP462" s="222"/>
      <c r="DQ462" s="223"/>
      <c r="DR462" s="224"/>
      <c r="DS462" s="225"/>
      <c r="DT462" s="226"/>
      <c r="DV462" s="228"/>
      <c r="DX462" s="221"/>
      <c r="DY462" s="222"/>
      <c r="DZ462" s="223"/>
      <c r="EA462" s="224"/>
      <c r="EB462" s="225"/>
      <c r="EC462" s="226"/>
      <c r="EE462" s="228"/>
      <c r="EG462" s="221"/>
      <c r="EH462" s="222"/>
      <c r="EI462" s="223"/>
      <c r="EJ462" s="224"/>
      <c r="EK462" s="225"/>
      <c r="EL462" s="226"/>
      <c r="EN462" s="228"/>
      <c r="EP462" s="221"/>
      <c r="EQ462" s="222"/>
      <c r="ER462" s="223"/>
      <c r="ES462" s="224"/>
      <c r="ET462" s="225"/>
      <c r="EU462" s="226"/>
      <c r="EW462" s="228"/>
      <c r="EY462" s="221"/>
      <c r="EZ462" s="222"/>
      <c r="FA462" s="223"/>
      <c r="FB462" s="224"/>
      <c r="FC462" s="225"/>
      <c r="FD462" s="226"/>
      <c r="FF462" s="228"/>
      <c r="FH462" s="221"/>
      <c r="FI462" s="222"/>
      <c r="FJ462" s="223"/>
      <c r="FK462" s="224"/>
      <c r="FL462" s="225"/>
      <c r="FM462" s="226"/>
      <c r="FO462" s="228"/>
      <c r="FQ462" s="221"/>
      <c r="FR462" s="222"/>
      <c r="FS462" s="223"/>
      <c r="FT462" s="224"/>
      <c r="FU462" s="225"/>
      <c r="FV462" s="226"/>
      <c r="FX462" s="228"/>
      <c r="FZ462" s="221"/>
      <c r="GA462" s="222"/>
      <c r="GB462" s="223"/>
      <c r="GC462" s="224"/>
      <c r="GD462" s="225"/>
      <c r="GE462" s="226"/>
      <c r="GG462" s="228"/>
      <c r="GI462" s="221"/>
      <c r="GJ462" s="222"/>
      <c r="GK462" s="223"/>
      <c r="GL462" s="224"/>
      <c r="GM462" s="225"/>
      <c r="GN462" s="226"/>
      <c r="GP462" s="228"/>
      <c r="GR462" s="221"/>
      <c r="GS462" s="222"/>
      <c r="GT462" s="223"/>
      <c r="GU462" s="224"/>
      <c r="GV462" s="225"/>
      <c r="GW462" s="226"/>
      <c r="GY462" s="228"/>
      <c r="HA462" s="221"/>
      <c r="HB462" s="222"/>
      <c r="HC462" s="223"/>
      <c r="HD462" s="224"/>
      <c r="HE462" s="225"/>
      <c r="HF462" s="226"/>
      <c r="HH462" s="228"/>
      <c r="HJ462" s="221"/>
      <c r="HK462" s="222"/>
      <c r="HL462" s="223"/>
      <c r="HM462" s="224"/>
      <c r="HN462" s="225"/>
      <c r="HO462" s="226"/>
      <c r="HQ462" s="228"/>
      <c r="HS462" s="221"/>
      <c r="HT462" s="222"/>
      <c r="HU462" s="223"/>
      <c r="HV462" s="224"/>
      <c r="HW462" s="225"/>
      <c r="HX462" s="226"/>
      <c r="HZ462" s="228"/>
      <c r="IB462" s="221"/>
      <c r="IC462" s="222"/>
      <c r="ID462" s="223"/>
      <c r="IE462" s="224"/>
      <c r="IF462" s="225"/>
      <c r="IG462" s="226"/>
      <c r="II462" s="228"/>
      <c r="IK462" s="221"/>
      <c r="IL462" s="222"/>
      <c r="IM462" s="223"/>
      <c r="IN462" s="224"/>
      <c r="IO462" s="225"/>
      <c r="IP462" s="226"/>
      <c r="IR462" s="228"/>
      <c r="IT462" s="221"/>
      <c r="IU462" s="222"/>
      <c r="IV462" s="223"/>
    </row>
    <row r="463" spans="1:256" s="217" customFormat="1" ht="15.75" customHeight="1">
      <c r="A463" s="65" t="s">
        <v>820</v>
      </c>
      <c r="B463" s="37" t="s">
        <v>129</v>
      </c>
      <c r="C463" s="41" t="s">
        <v>33</v>
      </c>
      <c r="D463" s="52">
        <v>0.42099999999999999</v>
      </c>
      <c r="E463" s="52">
        <v>14.728</v>
      </c>
      <c r="F463" s="35"/>
      <c r="G463" s="35">
        <v>144900</v>
      </c>
      <c r="H463" s="36" t="s">
        <v>38</v>
      </c>
      <c r="I463" s="40" t="s">
        <v>821</v>
      </c>
      <c r="J463" s="214"/>
      <c r="K463" s="216"/>
    </row>
    <row r="464" spans="1:256" s="209" customFormat="1" ht="15.75" customHeight="1">
      <c r="A464" s="36" t="s">
        <v>822</v>
      </c>
      <c r="B464" s="37" t="s">
        <v>129</v>
      </c>
      <c r="C464" s="55" t="s">
        <v>33</v>
      </c>
      <c r="D464" s="42">
        <v>0.16</v>
      </c>
      <c r="E464" s="39"/>
      <c r="F464" s="35"/>
      <c r="G464" s="35">
        <v>39900</v>
      </c>
      <c r="H464" s="36" t="s">
        <v>38</v>
      </c>
      <c r="I464" s="40" t="s">
        <v>823</v>
      </c>
      <c r="J464" s="214"/>
      <c r="K464" s="215"/>
    </row>
    <row r="465" spans="1:11" s="209" customFormat="1" ht="15.75" customHeight="1">
      <c r="A465" s="36" t="s">
        <v>824</v>
      </c>
      <c r="B465" s="37" t="s">
        <v>129</v>
      </c>
      <c r="C465" s="55" t="s">
        <v>33</v>
      </c>
      <c r="D465" s="42">
        <v>1.0640000000000001</v>
      </c>
      <c r="E465" s="43"/>
      <c r="F465" s="35"/>
      <c r="G465" s="35">
        <v>109900</v>
      </c>
      <c r="H465" s="36" t="s">
        <v>38</v>
      </c>
      <c r="I465" s="40" t="s">
        <v>825</v>
      </c>
      <c r="J465" s="213"/>
      <c r="K465" s="215"/>
    </row>
    <row r="466" spans="1:11" s="217" customFormat="1" ht="15.75" customHeight="1">
      <c r="A466" s="36" t="s">
        <v>826</v>
      </c>
      <c r="B466" s="37" t="s">
        <v>129</v>
      </c>
      <c r="C466" s="41" t="s">
        <v>33</v>
      </c>
      <c r="D466" s="42">
        <v>5.2489999999999997</v>
      </c>
      <c r="E466" s="64"/>
      <c r="F466" s="35" t="s">
        <v>389</v>
      </c>
      <c r="G466" s="35">
        <v>136900</v>
      </c>
      <c r="H466" s="36" t="s">
        <v>38</v>
      </c>
      <c r="I466" s="40" t="s">
        <v>827</v>
      </c>
      <c r="J466" s="214"/>
      <c r="K466" s="216"/>
    </row>
    <row r="467" spans="1:11" s="209" customFormat="1" ht="15.75" customHeight="1">
      <c r="A467" s="79" t="s">
        <v>826</v>
      </c>
      <c r="B467" s="37" t="s">
        <v>129</v>
      </c>
      <c r="C467" s="41" t="s">
        <v>33</v>
      </c>
      <c r="D467" s="42">
        <v>355</v>
      </c>
      <c r="E467" s="39">
        <v>17.463000000000001</v>
      </c>
      <c r="F467" s="35"/>
      <c r="G467" s="35">
        <v>144900</v>
      </c>
      <c r="H467" s="36" t="s">
        <v>38</v>
      </c>
      <c r="I467" s="40" t="s">
        <v>828</v>
      </c>
      <c r="J467" s="215"/>
      <c r="K467" s="220"/>
    </row>
    <row r="468" spans="1:11" s="209" customFormat="1" ht="15.75" customHeight="1">
      <c r="A468" s="36" t="s">
        <v>829</v>
      </c>
      <c r="B468" s="37" t="s">
        <v>129</v>
      </c>
      <c r="C468" s="55" t="s">
        <v>33</v>
      </c>
      <c r="D468" s="42">
        <v>0.20200000000000001</v>
      </c>
      <c r="E468" s="69"/>
      <c r="F468" s="35"/>
      <c r="G468" s="35">
        <v>159900</v>
      </c>
      <c r="H468" s="36" t="s">
        <v>38</v>
      </c>
      <c r="I468" s="40" t="s">
        <v>708</v>
      </c>
      <c r="J468" s="213"/>
      <c r="K468" s="215"/>
    </row>
    <row r="469" spans="1:11" s="209" customFormat="1" ht="15.75" customHeight="1">
      <c r="A469" s="36" t="s">
        <v>826</v>
      </c>
      <c r="B469" s="37" t="s">
        <v>129</v>
      </c>
      <c r="C469" s="41">
        <v>20</v>
      </c>
      <c r="D469" s="42">
        <v>0.222</v>
      </c>
      <c r="E469" s="39"/>
      <c r="F469" s="35" t="s">
        <v>830</v>
      </c>
      <c r="G469" s="35">
        <v>119900</v>
      </c>
      <c r="H469" s="36" t="s">
        <v>38</v>
      </c>
      <c r="I469" s="40" t="s">
        <v>831</v>
      </c>
      <c r="J469" s="214"/>
      <c r="K469" s="220"/>
    </row>
    <row r="470" spans="1:11" s="209" customFormat="1" ht="15.75" customHeight="1">
      <c r="A470" s="65" t="s">
        <v>826</v>
      </c>
      <c r="B470" s="37" t="s">
        <v>129</v>
      </c>
      <c r="C470" s="41">
        <v>20</v>
      </c>
      <c r="D470" s="42">
        <v>441.60300000000001</v>
      </c>
      <c r="E470" s="39">
        <v>20.65</v>
      </c>
      <c r="F470" s="35"/>
      <c r="G470" s="35">
        <v>139900</v>
      </c>
      <c r="H470" s="36" t="s">
        <v>38</v>
      </c>
      <c r="I470" s="40" t="s">
        <v>832</v>
      </c>
      <c r="J470" s="214"/>
      <c r="K470" s="220"/>
    </row>
    <row r="471" spans="1:11" s="209" customFormat="1" ht="15.75" customHeight="1">
      <c r="A471" s="36" t="s">
        <v>833</v>
      </c>
      <c r="B471" s="37" t="s">
        <v>129</v>
      </c>
      <c r="C471" s="41">
        <v>20</v>
      </c>
      <c r="D471" s="42">
        <v>0.253</v>
      </c>
      <c r="E471" s="47"/>
      <c r="F471" s="35"/>
      <c r="G471" s="35">
        <v>139900</v>
      </c>
      <c r="H471" s="36" t="s">
        <v>38</v>
      </c>
      <c r="I471" s="40" t="s">
        <v>1695</v>
      </c>
      <c r="J471" s="214"/>
      <c r="K471" s="215"/>
    </row>
    <row r="472" spans="1:11" s="209" customFormat="1" ht="15.75" customHeight="1">
      <c r="A472" s="36" t="s">
        <v>834</v>
      </c>
      <c r="B472" s="37" t="s">
        <v>129</v>
      </c>
      <c r="C472" s="41" t="s">
        <v>33</v>
      </c>
      <c r="D472" s="42">
        <v>1.6139999999999999</v>
      </c>
      <c r="E472" s="42">
        <v>7.69</v>
      </c>
      <c r="F472" s="35" t="s">
        <v>267</v>
      </c>
      <c r="G472" s="35">
        <v>129900</v>
      </c>
      <c r="H472" s="36" t="s">
        <v>835</v>
      </c>
      <c r="I472" s="40" t="s">
        <v>836</v>
      </c>
      <c r="J472" s="215"/>
      <c r="K472" s="220"/>
    </row>
    <row r="473" spans="1:11" s="209" customFormat="1" ht="15.75" customHeight="1">
      <c r="A473" s="68" t="s">
        <v>837</v>
      </c>
      <c r="B473" s="37" t="s">
        <v>129</v>
      </c>
      <c r="C473" s="55" t="s">
        <v>403</v>
      </c>
      <c r="D473" s="42">
        <v>0.26200000000000001</v>
      </c>
      <c r="E473" s="64"/>
      <c r="F473" s="35"/>
      <c r="G473" s="35">
        <v>139900</v>
      </c>
      <c r="H473" s="36" t="s">
        <v>38</v>
      </c>
      <c r="I473" s="40" t="s">
        <v>708</v>
      </c>
      <c r="J473" s="213"/>
      <c r="K473" s="215"/>
    </row>
    <row r="474" spans="1:11" s="209" customFormat="1" ht="15.75" customHeight="1">
      <c r="A474" s="36" t="s">
        <v>838</v>
      </c>
      <c r="B474" s="37" t="s">
        <v>129</v>
      </c>
      <c r="C474" s="41">
        <v>20</v>
      </c>
      <c r="D474" s="42">
        <v>0.17500000000000002</v>
      </c>
      <c r="E474" s="39"/>
      <c r="F474" s="35"/>
      <c r="G474" s="35">
        <v>39900</v>
      </c>
      <c r="H474" s="36" t="s">
        <v>38</v>
      </c>
      <c r="I474" s="40" t="s">
        <v>839</v>
      </c>
      <c r="J474" s="214"/>
      <c r="K474" s="215"/>
    </row>
    <row r="475" spans="1:11" s="209" customFormat="1" ht="15.75" customHeight="1">
      <c r="A475" s="36" t="s">
        <v>840</v>
      </c>
      <c r="B475" s="37" t="s">
        <v>129</v>
      </c>
      <c r="C475" s="41" t="s">
        <v>33</v>
      </c>
      <c r="D475" s="42">
        <v>1.675</v>
      </c>
      <c r="E475" s="69"/>
      <c r="F475" s="35" t="s">
        <v>841</v>
      </c>
      <c r="G475" s="35">
        <v>89900</v>
      </c>
      <c r="H475" s="36" t="s">
        <v>38</v>
      </c>
      <c r="I475" s="40" t="s">
        <v>1696</v>
      </c>
      <c r="J475" s="219"/>
      <c r="K475" s="220"/>
    </row>
    <row r="476" spans="1:11" s="209" customFormat="1" ht="15.75" customHeight="1">
      <c r="A476" s="36" t="s">
        <v>842</v>
      </c>
      <c r="B476" s="37" t="s">
        <v>129</v>
      </c>
      <c r="C476" s="41">
        <v>20</v>
      </c>
      <c r="D476" s="42">
        <v>3.6999999999999998E-2</v>
      </c>
      <c r="E476" s="39"/>
      <c r="F476" s="35" t="s">
        <v>86</v>
      </c>
      <c r="G476" s="35">
        <v>59900</v>
      </c>
      <c r="H476" s="36" t="s">
        <v>45</v>
      </c>
      <c r="I476" s="40" t="s">
        <v>843</v>
      </c>
      <c r="J476" s="219"/>
      <c r="K476" s="220"/>
    </row>
    <row r="477" spans="1:11" s="209" customFormat="1" ht="15.75" customHeight="1">
      <c r="A477" s="65" t="s">
        <v>844</v>
      </c>
      <c r="B477" s="37" t="s">
        <v>129</v>
      </c>
      <c r="C477" s="41">
        <v>20</v>
      </c>
      <c r="D477" s="42">
        <v>4.133</v>
      </c>
      <c r="E477" s="42">
        <v>55.274000000000001</v>
      </c>
      <c r="F477" s="35"/>
      <c r="G477" s="35">
        <v>133900</v>
      </c>
      <c r="H477" s="36" t="s">
        <v>38</v>
      </c>
      <c r="I477" s="40" t="s">
        <v>1697</v>
      </c>
      <c r="J477" s="219"/>
      <c r="K477" s="220"/>
    </row>
    <row r="478" spans="1:11" s="217" customFormat="1" ht="15.75" customHeight="1">
      <c r="A478" s="36" t="s">
        <v>845</v>
      </c>
      <c r="B478" s="37" t="s">
        <v>129</v>
      </c>
      <c r="C478" s="55" t="s">
        <v>195</v>
      </c>
      <c r="D478" s="42">
        <v>2.1960000000000002</v>
      </c>
      <c r="E478" s="43"/>
      <c r="F478" s="35"/>
      <c r="G478" s="35">
        <v>139900</v>
      </c>
      <c r="H478" s="36" t="s">
        <v>38</v>
      </c>
      <c r="I478" s="40" t="s">
        <v>846</v>
      </c>
      <c r="J478" s="219"/>
      <c r="K478" s="216"/>
    </row>
    <row r="479" spans="1:11" s="217" customFormat="1" ht="15.75" customHeight="1">
      <c r="A479" s="36" t="s">
        <v>847</v>
      </c>
      <c r="B479" s="37" t="s">
        <v>129</v>
      </c>
      <c r="C479" s="41" t="s">
        <v>33</v>
      </c>
      <c r="D479" s="42">
        <v>2.3540000000000001</v>
      </c>
      <c r="E479" s="47"/>
      <c r="F479" s="35" t="s">
        <v>397</v>
      </c>
      <c r="G479" s="35">
        <v>119900</v>
      </c>
      <c r="H479" s="36" t="s">
        <v>38</v>
      </c>
      <c r="I479" s="40" t="s">
        <v>1698</v>
      </c>
      <c r="J479" s="214"/>
      <c r="K479" s="216"/>
    </row>
    <row r="480" spans="1:11" s="209" customFormat="1" ht="15.75" customHeight="1">
      <c r="A480" s="65" t="s">
        <v>844</v>
      </c>
      <c r="B480" s="37" t="s">
        <v>129</v>
      </c>
      <c r="C480" s="41" t="s">
        <v>33</v>
      </c>
      <c r="D480" s="42">
        <v>23.050999999999998</v>
      </c>
      <c r="E480" s="39">
        <v>37.152999999999999</v>
      </c>
      <c r="F480" s="35" t="s">
        <v>848</v>
      </c>
      <c r="G480" s="35">
        <v>139900</v>
      </c>
      <c r="H480" s="36" t="s">
        <v>25</v>
      </c>
      <c r="I480" s="40" t="s">
        <v>849</v>
      </c>
      <c r="J480" s="215"/>
      <c r="K480" s="220"/>
    </row>
    <row r="481" spans="1:11" s="209" customFormat="1" ht="15.75" customHeight="1">
      <c r="A481" s="36" t="s">
        <v>844</v>
      </c>
      <c r="B481" s="37" t="s">
        <v>129</v>
      </c>
      <c r="C481" s="41" t="s">
        <v>33</v>
      </c>
      <c r="D481" s="42">
        <v>26.5</v>
      </c>
      <c r="E481" s="74"/>
      <c r="F481" s="35"/>
      <c r="G481" s="35">
        <v>139900</v>
      </c>
      <c r="H481" s="36" t="s">
        <v>779</v>
      </c>
      <c r="I481" s="88" t="s">
        <v>850</v>
      </c>
      <c r="J481" s="214"/>
      <c r="K481" s="215"/>
    </row>
    <row r="482" spans="1:11" s="217" customFormat="1" ht="15.75" customHeight="1">
      <c r="A482" s="36" t="s">
        <v>847</v>
      </c>
      <c r="B482" s="37" t="s">
        <v>129</v>
      </c>
      <c r="C482" s="41" t="s">
        <v>403</v>
      </c>
      <c r="D482" s="42">
        <v>2.1920000000000002</v>
      </c>
      <c r="E482" s="63"/>
      <c r="F482" s="35"/>
      <c r="G482" s="35">
        <v>155900</v>
      </c>
      <c r="H482" s="36" t="s">
        <v>38</v>
      </c>
      <c r="I482" s="40" t="s">
        <v>851</v>
      </c>
      <c r="J482" s="214"/>
      <c r="K482" s="216"/>
    </row>
    <row r="483" spans="1:11" s="217" customFormat="1" ht="15.75" customHeight="1">
      <c r="A483" s="36" t="s">
        <v>852</v>
      </c>
      <c r="B483" s="37" t="s">
        <v>129</v>
      </c>
      <c r="C483" s="41" t="s">
        <v>403</v>
      </c>
      <c r="D483" s="42">
        <v>0.67</v>
      </c>
      <c r="E483" s="63"/>
      <c r="F483" s="35"/>
      <c r="G483" s="35">
        <v>169900</v>
      </c>
      <c r="H483" s="36" t="s">
        <v>38</v>
      </c>
      <c r="I483" s="40" t="s">
        <v>435</v>
      </c>
      <c r="J483" s="214"/>
      <c r="K483" s="216"/>
    </row>
    <row r="484" spans="1:11" s="217" customFormat="1" ht="15.75" customHeight="1">
      <c r="A484" s="65" t="s">
        <v>852</v>
      </c>
      <c r="B484" s="37" t="s">
        <v>157</v>
      </c>
      <c r="C484" s="41" t="s">
        <v>232</v>
      </c>
      <c r="D484" s="42">
        <v>9.702</v>
      </c>
      <c r="E484" s="42"/>
      <c r="F484" s="35"/>
      <c r="G484" s="35">
        <v>188900</v>
      </c>
      <c r="H484" s="36" t="s">
        <v>38</v>
      </c>
      <c r="I484" s="40" t="s">
        <v>853</v>
      </c>
      <c r="J484" s="214"/>
      <c r="K484" s="216"/>
    </row>
    <row r="485" spans="1:11" s="217" customFormat="1" ht="15.75" customHeight="1">
      <c r="A485" s="36" t="s">
        <v>845</v>
      </c>
      <c r="B485" s="37" t="s">
        <v>129</v>
      </c>
      <c r="C485" s="55" t="s">
        <v>399</v>
      </c>
      <c r="D485" s="42">
        <v>2.2000000000000002</v>
      </c>
      <c r="E485" s="43"/>
      <c r="F485" s="35" t="s">
        <v>406</v>
      </c>
      <c r="G485" s="35">
        <v>149900</v>
      </c>
      <c r="H485" s="36" t="s">
        <v>38</v>
      </c>
      <c r="I485" s="40" t="s">
        <v>854</v>
      </c>
      <c r="J485" s="219"/>
      <c r="K485" s="216"/>
    </row>
    <row r="486" spans="1:11" s="217" customFormat="1" ht="15.75" customHeight="1">
      <c r="A486" s="36" t="s">
        <v>855</v>
      </c>
      <c r="B486" s="37" t="s">
        <v>129</v>
      </c>
      <c r="C486" s="41">
        <v>20</v>
      </c>
      <c r="D486" s="42"/>
      <c r="E486" s="39">
        <v>1.71</v>
      </c>
      <c r="F486" s="35"/>
      <c r="G486" s="35">
        <v>144900</v>
      </c>
      <c r="H486" s="36" t="s">
        <v>38</v>
      </c>
      <c r="I486" s="40" t="s">
        <v>856</v>
      </c>
      <c r="J486" s="215"/>
      <c r="K486" s="216"/>
    </row>
    <row r="487" spans="1:11" s="217" customFormat="1" ht="15.75" customHeight="1">
      <c r="A487" s="36" t="s">
        <v>855</v>
      </c>
      <c r="B487" s="37" t="s">
        <v>129</v>
      </c>
      <c r="C487" s="41" t="s">
        <v>399</v>
      </c>
      <c r="D487" s="42">
        <v>0.28999999999999998</v>
      </c>
      <c r="E487" s="47"/>
      <c r="F487" s="35"/>
      <c r="G487" s="35">
        <v>149900</v>
      </c>
      <c r="H487" s="36" t="s">
        <v>38</v>
      </c>
      <c r="I487" s="40" t="s">
        <v>857</v>
      </c>
      <c r="J487" s="214"/>
      <c r="K487" s="216"/>
    </row>
    <row r="488" spans="1:11" s="217" customFormat="1" ht="15.75" customHeight="1">
      <c r="A488" s="36" t="s">
        <v>855</v>
      </c>
      <c r="B488" s="37" t="s">
        <v>129</v>
      </c>
      <c r="C488" s="41" t="s">
        <v>33</v>
      </c>
      <c r="D488" s="47">
        <v>2</v>
      </c>
      <c r="E488" s="39">
        <v>0.9</v>
      </c>
      <c r="F488" s="35" t="s">
        <v>858</v>
      </c>
      <c r="G488" s="35">
        <v>139900</v>
      </c>
      <c r="H488" s="36" t="s">
        <v>25</v>
      </c>
      <c r="I488" s="40" t="s">
        <v>859</v>
      </c>
      <c r="J488" s="216"/>
      <c r="K488" s="216"/>
    </row>
    <row r="489" spans="1:11" s="217" customFormat="1" ht="15.75" customHeight="1">
      <c r="A489" s="36" t="s">
        <v>860</v>
      </c>
      <c r="B489" s="37" t="s">
        <v>157</v>
      </c>
      <c r="C489" s="41" t="s">
        <v>232</v>
      </c>
      <c r="D489" s="42">
        <v>4.53</v>
      </c>
      <c r="E489" s="39"/>
      <c r="F489" s="35"/>
      <c r="G489" s="35">
        <v>188900</v>
      </c>
      <c r="H489" s="36" t="s">
        <v>38</v>
      </c>
      <c r="I489" s="40" t="s">
        <v>861</v>
      </c>
      <c r="J489" s="216"/>
      <c r="K489" s="216"/>
    </row>
    <row r="490" spans="1:11" s="209" customFormat="1" ht="15.75" customHeight="1">
      <c r="A490" s="49" t="s">
        <v>862</v>
      </c>
      <c r="B490" s="50" t="s">
        <v>129</v>
      </c>
      <c r="C490" s="51" t="s">
        <v>399</v>
      </c>
      <c r="D490" s="52">
        <v>1.25</v>
      </c>
      <c r="E490" s="43"/>
      <c r="F490" s="35" t="s">
        <v>267</v>
      </c>
      <c r="G490" s="35">
        <v>129900</v>
      </c>
      <c r="H490" s="36" t="s">
        <v>38</v>
      </c>
      <c r="I490" s="40" t="s">
        <v>443</v>
      </c>
      <c r="J490" s="214"/>
      <c r="K490" s="220"/>
    </row>
    <row r="491" spans="1:11" s="209" customFormat="1" ht="15.75" customHeight="1">
      <c r="A491" s="49" t="s">
        <v>862</v>
      </c>
      <c r="B491" s="50" t="s">
        <v>129</v>
      </c>
      <c r="C491" s="51" t="s">
        <v>399</v>
      </c>
      <c r="D491" s="52">
        <v>2.2650000000000001</v>
      </c>
      <c r="E491" s="43"/>
      <c r="F491" s="35"/>
      <c r="G491" s="35">
        <v>139900</v>
      </c>
      <c r="H491" s="36" t="s">
        <v>38</v>
      </c>
      <c r="I491" s="40" t="s">
        <v>863</v>
      </c>
      <c r="J491" s="214"/>
      <c r="K491" s="220"/>
    </row>
    <row r="492" spans="1:11" s="217" customFormat="1" ht="15.75" customHeight="1">
      <c r="A492" s="72" t="s">
        <v>862</v>
      </c>
      <c r="B492" s="37" t="s">
        <v>129</v>
      </c>
      <c r="C492" s="41">
        <v>20</v>
      </c>
      <c r="D492" s="42">
        <v>130.965</v>
      </c>
      <c r="E492" s="53"/>
      <c r="F492" s="35">
        <v>144900</v>
      </c>
      <c r="G492" s="35">
        <v>149900</v>
      </c>
      <c r="H492" s="36" t="s">
        <v>38</v>
      </c>
      <c r="I492" s="40" t="s">
        <v>864</v>
      </c>
      <c r="J492" s="215"/>
      <c r="K492" s="216"/>
    </row>
    <row r="493" spans="1:11" s="217" customFormat="1" ht="15.75" customHeight="1">
      <c r="A493" s="65" t="s">
        <v>862</v>
      </c>
      <c r="B493" s="37" t="s">
        <v>129</v>
      </c>
      <c r="C493" s="55" t="s">
        <v>33</v>
      </c>
      <c r="D493" s="42">
        <v>107.08199999999999</v>
      </c>
      <c r="E493" s="39">
        <v>47.122999999999998</v>
      </c>
      <c r="F493" s="35"/>
      <c r="G493" s="35">
        <v>149900</v>
      </c>
      <c r="H493" s="36" t="s">
        <v>25</v>
      </c>
      <c r="I493" s="40" t="s">
        <v>865</v>
      </c>
      <c r="J493" s="219"/>
      <c r="K493" s="216"/>
    </row>
    <row r="494" spans="1:11" s="209" customFormat="1" ht="15.75" customHeight="1">
      <c r="A494" s="49" t="s">
        <v>862</v>
      </c>
      <c r="B494" s="50" t="s">
        <v>129</v>
      </c>
      <c r="C494" s="51" t="s">
        <v>33</v>
      </c>
      <c r="D494" s="52">
        <v>0.66</v>
      </c>
      <c r="E494" s="43"/>
      <c r="F494" s="35" t="s">
        <v>267</v>
      </c>
      <c r="G494" s="54">
        <v>129900</v>
      </c>
      <c r="H494" s="36" t="s">
        <v>38</v>
      </c>
      <c r="I494" s="40" t="s">
        <v>866</v>
      </c>
      <c r="J494" s="214"/>
      <c r="K494" s="220"/>
    </row>
    <row r="495" spans="1:11" s="209" customFormat="1" ht="15.75" customHeight="1">
      <c r="A495" s="49" t="s">
        <v>862</v>
      </c>
      <c r="B495" s="50" t="s">
        <v>129</v>
      </c>
      <c r="C495" s="51" t="s">
        <v>195</v>
      </c>
      <c r="D495" s="52">
        <v>1.25</v>
      </c>
      <c r="E495" s="43"/>
      <c r="F495" s="35" t="s">
        <v>267</v>
      </c>
      <c r="G495" s="35">
        <v>129900</v>
      </c>
      <c r="H495" s="36" t="s">
        <v>38</v>
      </c>
      <c r="I495" s="40" t="s">
        <v>443</v>
      </c>
      <c r="J495" s="219"/>
      <c r="K495" s="220"/>
    </row>
    <row r="496" spans="1:11" s="217" customFormat="1" ht="15.75" customHeight="1">
      <c r="A496" s="36" t="s">
        <v>867</v>
      </c>
      <c r="B496" s="37" t="s">
        <v>157</v>
      </c>
      <c r="C496" s="41" t="s">
        <v>232</v>
      </c>
      <c r="D496" s="42">
        <v>31.033000000000001</v>
      </c>
      <c r="E496" s="42"/>
      <c r="F496" s="35"/>
      <c r="G496" s="35">
        <v>188900</v>
      </c>
      <c r="H496" s="36" t="s">
        <v>38</v>
      </c>
      <c r="I496" s="40" t="s">
        <v>864</v>
      </c>
      <c r="J496" s="214"/>
      <c r="K496" s="216"/>
    </row>
    <row r="497" spans="1:11" s="217" customFormat="1" ht="15.75" customHeight="1">
      <c r="A497" s="36" t="s">
        <v>868</v>
      </c>
      <c r="B497" s="37" t="s">
        <v>212</v>
      </c>
      <c r="C497" s="41" t="s">
        <v>232</v>
      </c>
      <c r="D497" s="42">
        <v>0.373</v>
      </c>
      <c r="E497" s="42"/>
      <c r="F497" s="35"/>
      <c r="G497" s="35">
        <v>159900</v>
      </c>
      <c r="H497" s="36" t="s">
        <v>38</v>
      </c>
      <c r="I497" s="40" t="s">
        <v>869</v>
      </c>
      <c r="J497" s="214"/>
      <c r="K497" s="216"/>
    </row>
    <row r="498" spans="1:11" s="217" customFormat="1" ht="15.75" customHeight="1">
      <c r="A498" s="36" t="s">
        <v>870</v>
      </c>
      <c r="B498" s="37" t="s">
        <v>129</v>
      </c>
      <c r="C498" s="41">
        <v>20</v>
      </c>
      <c r="D498" s="42">
        <v>0.21099999999999999</v>
      </c>
      <c r="E498" s="39">
        <v>1.5</v>
      </c>
      <c r="F498" s="35"/>
      <c r="G498" s="35">
        <v>138900</v>
      </c>
      <c r="H498" s="36" t="s">
        <v>25</v>
      </c>
      <c r="I498" s="40" t="s">
        <v>871</v>
      </c>
      <c r="J498" s="219"/>
      <c r="K498" s="216"/>
    </row>
    <row r="499" spans="1:11" s="217" customFormat="1" ht="15.75" customHeight="1">
      <c r="A499" s="36" t="s">
        <v>872</v>
      </c>
      <c r="B499" s="37" t="s">
        <v>129</v>
      </c>
      <c r="C499" s="55" t="s">
        <v>33</v>
      </c>
      <c r="D499" s="39">
        <v>3.4119999999999999</v>
      </c>
      <c r="E499" s="43">
        <v>55</v>
      </c>
      <c r="F499" s="35" t="s">
        <v>425</v>
      </c>
      <c r="G499" s="54">
        <v>109900</v>
      </c>
      <c r="H499" s="36" t="s">
        <v>25</v>
      </c>
      <c r="I499" s="40" t="s">
        <v>873</v>
      </c>
      <c r="J499" s="219"/>
      <c r="K499" s="216"/>
    </row>
    <row r="500" spans="1:11" s="217" customFormat="1" ht="15.75" customHeight="1">
      <c r="A500" s="36" t="s">
        <v>872</v>
      </c>
      <c r="B500" s="37" t="s">
        <v>129</v>
      </c>
      <c r="C500" s="55" t="s">
        <v>33</v>
      </c>
      <c r="D500" s="39">
        <v>27.5</v>
      </c>
      <c r="E500" s="39">
        <v>18.850000000000001</v>
      </c>
      <c r="F500" s="35" t="s">
        <v>406</v>
      </c>
      <c r="G500" s="54">
        <v>149900</v>
      </c>
      <c r="H500" s="36" t="s">
        <v>38</v>
      </c>
      <c r="I500" s="40" t="s">
        <v>874</v>
      </c>
      <c r="J500" s="219"/>
      <c r="K500" s="216"/>
    </row>
    <row r="501" spans="1:11" s="217" customFormat="1" ht="15.75" customHeight="1">
      <c r="A501" s="49" t="s">
        <v>875</v>
      </c>
      <c r="B501" s="50" t="s">
        <v>129</v>
      </c>
      <c r="C501" s="51" t="s">
        <v>33</v>
      </c>
      <c r="D501" s="52">
        <v>4.7409999999999997</v>
      </c>
      <c r="E501" s="42">
        <v>15</v>
      </c>
      <c r="F501" s="35"/>
      <c r="G501" s="35">
        <v>89900</v>
      </c>
      <c r="H501" s="36" t="s">
        <v>38</v>
      </c>
      <c r="I501" s="40" t="s">
        <v>876</v>
      </c>
      <c r="J501" s="219"/>
      <c r="K501" s="216"/>
    </row>
    <row r="502" spans="1:11" s="217" customFormat="1" ht="15.75" customHeight="1">
      <c r="A502" s="49" t="s">
        <v>877</v>
      </c>
      <c r="B502" s="50" t="s">
        <v>212</v>
      </c>
      <c r="C502" s="51" t="s">
        <v>232</v>
      </c>
      <c r="D502" s="52"/>
      <c r="E502" s="42">
        <v>3.07</v>
      </c>
      <c r="F502" s="35"/>
      <c r="G502" s="35">
        <v>144900</v>
      </c>
      <c r="H502" s="36" t="s">
        <v>49</v>
      </c>
      <c r="I502" s="40" t="s">
        <v>878</v>
      </c>
      <c r="J502" s="219"/>
      <c r="K502" s="216"/>
    </row>
    <row r="503" spans="1:11" s="217" customFormat="1" ht="15.75" customHeight="1">
      <c r="A503" s="65" t="s">
        <v>879</v>
      </c>
      <c r="B503" s="37" t="s">
        <v>129</v>
      </c>
      <c r="C503" s="41" t="s">
        <v>403</v>
      </c>
      <c r="D503" s="42">
        <v>99.212999999999994</v>
      </c>
      <c r="E503" s="42">
        <v>3.5350000000000001</v>
      </c>
      <c r="F503" s="35">
        <v>189900</v>
      </c>
      <c r="G503" s="35">
        <v>199900</v>
      </c>
      <c r="H503" s="36" t="s">
        <v>25</v>
      </c>
      <c r="I503" s="40" t="s">
        <v>880</v>
      </c>
      <c r="J503" s="214"/>
      <c r="K503" s="216"/>
    </row>
    <row r="504" spans="1:11" s="217" customFormat="1" ht="15.75" customHeight="1">
      <c r="A504" s="36" t="s">
        <v>881</v>
      </c>
      <c r="B504" s="37" t="s">
        <v>129</v>
      </c>
      <c r="C504" s="55" t="s">
        <v>33</v>
      </c>
      <c r="D504" s="42">
        <v>20.138000000000002</v>
      </c>
      <c r="E504" s="43"/>
      <c r="F504" s="35" t="s">
        <v>425</v>
      </c>
      <c r="G504" s="54">
        <v>109900</v>
      </c>
      <c r="H504" s="36" t="s">
        <v>25</v>
      </c>
      <c r="I504" s="40" t="s">
        <v>882</v>
      </c>
      <c r="J504" s="219"/>
      <c r="K504" s="216"/>
    </row>
    <row r="505" spans="1:11" s="217" customFormat="1" ht="15.75" customHeight="1">
      <c r="A505" s="49" t="s">
        <v>883</v>
      </c>
      <c r="B505" s="50" t="s">
        <v>129</v>
      </c>
      <c r="C505" s="51" t="s">
        <v>33</v>
      </c>
      <c r="D505" s="52">
        <v>22.341000000000001</v>
      </c>
      <c r="E505" s="42"/>
      <c r="F505" s="35" t="s">
        <v>841</v>
      </c>
      <c r="G505" s="35">
        <v>89900</v>
      </c>
      <c r="H505" s="36" t="s">
        <v>38</v>
      </c>
      <c r="I505" s="40" t="s">
        <v>884</v>
      </c>
      <c r="J505" s="219"/>
      <c r="K505" s="216"/>
    </row>
    <row r="506" spans="1:11" s="209" customFormat="1" ht="15.75" customHeight="1">
      <c r="A506" s="36" t="s">
        <v>885</v>
      </c>
      <c r="B506" s="37" t="s">
        <v>129</v>
      </c>
      <c r="C506" s="41">
        <v>20</v>
      </c>
      <c r="D506" s="42">
        <v>8.0609999999999999</v>
      </c>
      <c r="E506" s="43"/>
      <c r="F506" s="35" t="s">
        <v>425</v>
      </c>
      <c r="G506" s="54">
        <v>109900</v>
      </c>
      <c r="H506" s="36" t="s">
        <v>25</v>
      </c>
      <c r="I506" s="40" t="s">
        <v>886</v>
      </c>
      <c r="J506" s="214"/>
      <c r="K506" s="220"/>
    </row>
    <row r="507" spans="1:11" s="217" customFormat="1" ht="15.75" customHeight="1">
      <c r="A507" s="36" t="s">
        <v>887</v>
      </c>
      <c r="B507" s="37" t="s">
        <v>129</v>
      </c>
      <c r="C507" s="41" t="s">
        <v>888</v>
      </c>
      <c r="D507" s="42"/>
      <c r="E507" s="42">
        <v>0.27500000000000002</v>
      </c>
      <c r="F507" s="35"/>
      <c r="G507" s="35">
        <v>139900</v>
      </c>
      <c r="H507" s="36" t="s">
        <v>64</v>
      </c>
      <c r="I507" s="40" t="s">
        <v>889</v>
      </c>
      <c r="J507" s="219"/>
      <c r="K507" s="216"/>
    </row>
    <row r="508" spans="1:11" s="217" customFormat="1" ht="15.75" customHeight="1">
      <c r="A508" s="49" t="s">
        <v>890</v>
      </c>
      <c r="B508" s="50" t="s">
        <v>129</v>
      </c>
      <c r="C508" s="51" t="s">
        <v>33</v>
      </c>
      <c r="D508" s="52">
        <v>5.07</v>
      </c>
      <c r="E508" s="42">
        <v>2.431</v>
      </c>
      <c r="F508" s="35" t="s">
        <v>841</v>
      </c>
      <c r="G508" s="35">
        <v>89900</v>
      </c>
      <c r="H508" s="36" t="s">
        <v>38</v>
      </c>
      <c r="I508" s="40" t="s">
        <v>1699</v>
      </c>
      <c r="J508" s="219"/>
      <c r="K508" s="216"/>
    </row>
    <row r="509" spans="1:11" s="209" customFormat="1" ht="15.75" customHeight="1">
      <c r="A509" s="68" t="s">
        <v>891</v>
      </c>
      <c r="B509" s="37" t="s">
        <v>129</v>
      </c>
      <c r="C509" s="55" t="s">
        <v>33</v>
      </c>
      <c r="D509" s="43">
        <v>9.7710000000000008</v>
      </c>
      <c r="E509" s="39"/>
      <c r="F509" s="35" t="s">
        <v>397</v>
      </c>
      <c r="G509" s="54">
        <v>119900</v>
      </c>
      <c r="H509" s="36" t="s">
        <v>38</v>
      </c>
      <c r="I509" s="40" t="s">
        <v>892</v>
      </c>
      <c r="J509" s="219"/>
      <c r="K509" s="215"/>
    </row>
    <row r="510" spans="1:11" s="209" customFormat="1" ht="15.75" customHeight="1">
      <c r="A510" s="68" t="s">
        <v>893</v>
      </c>
      <c r="B510" s="37" t="s">
        <v>157</v>
      </c>
      <c r="C510" s="55" t="s">
        <v>894</v>
      </c>
      <c r="D510" s="39"/>
      <c r="E510" s="39">
        <v>6.65</v>
      </c>
      <c r="F510" s="35"/>
      <c r="G510" s="35">
        <v>177900</v>
      </c>
      <c r="H510" s="36" t="s">
        <v>64</v>
      </c>
      <c r="I510" s="40" t="s">
        <v>895</v>
      </c>
      <c r="J510" s="213"/>
      <c r="K510" s="215"/>
    </row>
    <row r="511" spans="1:11" s="209" customFormat="1" ht="15.75" customHeight="1">
      <c r="A511" s="36" t="s">
        <v>885</v>
      </c>
      <c r="B511" s="37" t="s">
        <v>129</v>
      </c>
      <c r="C511" s="41" t="s">
        <v>195</v>
      </c>
      <c r="D511" s="42">
        <v>4.859</v>
      </c>
      <c r="E511" s="43"/>
      <c r="F511" s="35" t="s">
        <v>267</v>
      </c>
      <c r="G511" s="54">
        <v>129900</v>
      </c>
      <c r="H511" s="36" t="s">
        <v>25</v>
      </c>
      <c r="I511" s="40" t="s">
        <v>896</v>
      </c>
      <c r="J511" s="214"/>
      <c r="K511" s="220"/>
    </row>
    <row r="512" spans="1:11" s="209" customFormat="1" ht="15.75" customHeight="1">
      <c r="A512" s="36" t="s">
        <v>897</v>
      </c>
      <c r="B512" s="37" t="s">
        <v>129</v>
      </c>
      <c r="C512" s="41" t="s">
        <v>195</v>
      </c>
      <c r="D512" s="42">
        <v>3.202</v>
      </c>
      <c r="E512" s="43"/>
      <c r="F512" s="35" t="s">
        <v>397</v>
      </c>
      <c r="G512" s="54">
        <v>119900</v>
      </c>
      <c r="H512" s="36" t="s">
        <v>25</v>
      </c>
      <c r="I512" s="40" t="s">
        <v>898</v>
      </c>
      <c r="J512" s="215"/>
      <c r="K512" s="220"/>
    </row>
    <row r="513" spans="1:11" s="209" customFormat="1" ht="15.75" customHeight="1">
      <c r="A513" s="36" t="s">
        <v>897</v>
      </c>
      <c r="B513" s="37" t="s">
        <v>129</v>
      </c>
      <c r="C513" s="41">
        <v>20</v>
      </c>
      <c r="D513" s="42">
        <v>8.52</v>
      </c>
      <c r="E513" s="43"/>
      <c r="F513" s="35" t="s">
        <v>899</v>
      </c>
      <c r="G513" s="35">
        <v>99900</v>
      </c>
      <c r="H513" s="36" t="s">
        <v>25</v>
      </c>
      <c r="I513" s="40" t="s">
        <v>900</v>
      </c>
      <c r="J513" s="215"/>
      <c r="K513" s="220"/>
    </row>
    <row r="514" spans="1:11" s="209" customFormat="1" ht="15.75" customHeight="1">
      <c r="A514" s="68" t="s">
        <v>901</v>
      </c>
      <c r="B514" s="37" t="s">
        <v>129</v>
      </c>
      <c r="C514" s="55" t="s">
        <v>33</v>
      </c>
      <c r="D514" s="39">
        <v>8.3789999999999996</v>
      </c>
      <c r="E514" s="39"/>
      <c r="F514" s="35"/>
      <c r="G514" s="35">
        <v>129900</v>
      </c>
      <c r="H514" s="36" t="s">
        <v>38</v>
      </c>
      <c r="I514" s="40" t="s">
        <v>1700</v>
      </c>
      <c r="J514" s="219"/>
      <c r="K514" s="215"/>
    </row>
    <row r="515" spans="1:11" s="209" customFormat="1" ht="15.75" customHeight="1">
      <c r="A515" s="36" t="s">
        <v>897</v>
      </c>
      <c r="B515" s="37" t="s">
        <v>129</v>
      </c>
      <c r="C515" s="41" t="s">
        <v>399</v>
      </c>
      <c r="D515" s="42">
        <v>8.5120000000000005</v>
      </c>
      <c r="E515" s="43"/>
      <c r="F515" s="35"/>
      <c r="G515" s="35">
        <v>149900</v>
      </c>
      <c r="H515" s="36" t="s">
        <v>25</v>
      </c>
      <c r="I515" s="40" t="s">
        <v>902</v>
      </c>
      <c r="J515" s="215"/>
      <c r="K515" s="220"/>
    </row>
    <row r="516" spans="1:11" s="209" customFormat="1" ht="15.75" customHeight="1">
      <c r="A516" s="36" t="s">
        <v>903</v>
      </c>
      <c r="B516" s="37" t="s">
        <v>129</v>
      </c>
      <c r="C516" s="41" t="s">
        <v>399</v>
      </c>
      <c r="D516" s="47">
        <v>4.5209999999999999</v>
      </c>
      <c r="E516" s="43"/>
      <c r="F516" s="35" t="s">
        <v>267</v>
      </c>
      <c r="G516" s="35">
        <v>129900</v>
      </c>
      <c r="H516" s="36" t="s">
        <v>25</v>
      </c>
      <c r="I516" s="40" t="s">
        <v>904</v>
      </c>
      <c r="J516" s="215"/>
      <c r="K516" s="220"/>
    </row>
    <row r="517" spans="1:11" s="209" customFormat="1" ht="15.75" customHeight="1">
      <c r="A517" s="36" t="s">
        <v>905</v>
      </c>
      <c r="B517" s="37" t="s">
        <v>129</v>
      </c>
      <c r="C517" s="41" t="s">
        <v>33</v>
      </c>
      <c r="D517" s="42">
        <v>8.86</v>
      </c>
      <c r="E517" s="43">
        <v>2.5540000000000003</v>
      </c>
      <c r="F517" s="35" t="s">
        <v>389</v>
      </c>
      <c r="G517" s="35">
        <v>133900</v>
      </c>
      <c r="H517" s="36" t="s">
        <v>25</v>
      </c>
      <c r="I517" s="40" t="s">
        <v>1701</v>
      </c>
      <c r="J517" s="216"/>
      <c r="K517" s="220"/>
    </row>
    <row r="518" spans="1:11" s="209" customFormat="1" ht="15.75" customHeight="1">
      <c r="A518" s="36" t="s">
        <v>903</v>
      </c>
      <c r="B518" s="37" t="s">
        <v>129</v>
      </c>
      <c r="C518" s="41" t="s">
        <v>195</v>
      </c>
      <c r="D518" s="47">
        <v>4.5209999999999999</v>
      </c>
      <c r="E518" s="43"/>
      <c r="F518" s="35" t="s">
        <v>267</v>
      </c>
      <c r="G518" s="35">
        <v>129900</v>
      </c>
      <c r="H518" s="36" t="s">
        <v>25</v>
      </c>
      <c r="I518" s="40" t="s">
        <v>904</v>
      </c>
      <c r="J518" s="215"/>
      <c r="K518" s="220"/>
    </row>
    <row r="519" spans="1:11" s="217" customFormat="1" ht="15.75" customHeight="1">
      <c r="A519" s="36" t="s">
        <v>906</v>
      </c>
      <c r="B519" s="37" t="s">
        <v>129</v>
      </c>
      <c r="C519" s="41" t="s">
        <v>33</v>
      </c>
      <c r="D519" s="42">
        <v>0.315</v>
      </c>
      <c r="E519" s="53"/>
      <c r="F519" s="35"/>
      <c r="G519" s="35">
        <v>129900</v>
      </c>
      <c r="H519" s="36" t="s">
        <v>38</v>
      </c>
      <c r="I519" s="40" t="s">
        <v>907</v>
      </c>
      <c r="J519" s="215"/>
      <c r="K519" s="216"/>
    </row>
    <row r="520" spans="1:11" s="217" customFormat="1" ht="15.75" customHeight="1">
      <c r="A520" s="36" t="s">
        <v>908</v>
      </c>
      <c r="B520" s="37" t="s">
        <v>129</v>
      </c>
      <c r="C520" s="55" t="s">
        <v>33</v>
      </c>
      <c r="D520" s="42">
        <v>2.9409999999999998</v>
      </c>
      <c r="E520" s="39"/>
      <c r="F520" s="35" t="s">
        <v>899</v>
      </c>
      <c r="G520" s="70">
        <v>99900</v>
      </c>
      <c r="H520" s="36" t="s">
        <v>25</v>
      </c>
      <c r="I520" s="40" t="s">
        <v>909</v>
      </c>
      <c r="J520" s="216"/>
      <c r="K520" s="216"/>
    </row>
    <row r="521" spans="1:11" s="209" customFormat="1" ht="15.75" customHeight="1">
      <c r="A521" s="36" t="s">
        <v>910</v>
      </c>
      <c r="B521" s="37" t="s">
        <v>212</v>
      </c>
      <c r="C521" s="55">
        <v>20</v>
      </c>
      <c r="D521" s="42"/>
      <c r="E521" s="39">
        <v>0.38</v>
      </c>
      <c r="F521" s="35"/>
      <c r="G521" s="70">
        <v>155900</v>
      </c>
      <c r="H521" s="36" t="s">
        <v>49</v>
      </c>
      <c r="I521" s="40" t="s">
        <v>911</v>
      </c>
      <c r="J521" s="215"/>
      <c r="K521" s="215"/>
    </row>
    <row r="522" spans="1:11" s="209" customFormat="1" ht="15.75" customHeight="1">
      <c r="A522" s="36" t="s">
        <v>912</v>
      </c>
      <c r="B522" s="37" t="s">
        <v>212</v>
      </c>
      <c r="C522" s="55">
        <v>20</v>
      </c>
      <c r="D522" s="42"/>
      <c r="E522" s="39">
        <v>0.25</v>
      </c>
      <c r="F522" s="35"/>
      <c r="G522" s="70">
        <v>155900</v>
      </c>
      <c r="H522" s="36" t="s">
        <v>306</v>
      </c>
      <c r="I522" s="40" t="s">
        <v>913</v>
      </c>
      <c r="J522" s="215"/>
      <c r="K522" s="215"/>
    </row>
    <row r="523" spans="1:11" s="209" customFormat="1" ht="15.75" customHeight="1">
      <c r="A523" s="36" t="s">
        <v>914</v>
      </c>
      <c r="B523" s="37" t="s">
        <v>129</v>
      </c>
      <c r="C523" s="55">
        <v>20</v>
      </c>
      <c r="D523" s="39">
        <v>0.95</v>
      </c>
      <c r="E523" s="39"/>
      <c r="F523" s="35"/>
      <c r="G523" s="35">
        <v>129900</v>
      </c>
      <c r="H523" s="36" t="s">
        <v>25</v>
      </c>
      <c r="I523" s="40" t="s">
        <v>915</v>
      </c>
      <c r="J523" s="215"/>
      <c r="K523" s="215"/>
    </row>
    <row r="524" spans="1:11" s="209" customFormat="1" ht="15.75" customHeight="1">
      <c r="A524" s="68" t="s">
        <v>916</v>
      </c>
      <c r="B524" s="37" t="s">
        <v>129</v>
      </c>
      <c r="C524" s="55">
        <v>20</v>
      </c>
      <c r="D524" s="42">
        <v>0.58499999999999996</v>
      </c>
      <c r="E524" s="39"/>
      <c r="F524" s="35"/>
      <c r="G524" s="35">
        <v>39900</v>
      </c>
      <c r="H524" s="36" t="s">
        <v>38</v>
      </c>
      <c r="I524" s="40" t="s">
        <v>917</v>
      </c>
      <c r="J524" s="213"/>
      <c r="K524" s="215"/>
    </row>
    <row r="525" spans="1:11" s="209" customFormat="1" ht="15.75" customHeight="1">
      <c r="A525" s="79" t="s">
        <v>918</v>
      </c>
      <c r="B525" s="37" t="s">
        <v>157</v>
      </c>
      <c r="C525" s="55">
        <v>20</v>
      </c>
      <c r="D525" s="42">
        <v>4.1459999999999999</v>
      </c>
      <c r="E525" s="39">
        <v>0.64</v>
      </c>
      <c r="F525" s="35"/>
      <c r="G525" s="35">
        <v>149900</v>
      </c>
      <c r="H525" s="36" t="s">
        <v>25</v>
      </c>
      <c r="I525" s="40" t="s">
        <v>919</v>
      </c>
      <c r="J525" s="214"/>
      <c r="K525" s="215"/>
    </row>
    <row r="526" spans="1:11" s="209" customFormat="1" ht="15.75" customHeight="1">
      <c r="A526" s="36" t="s">
        <v>920</v>
      </c>
      <c r="B526" s="37" t="s">
        <v>129</v>
      </c>
      <c r="C526" s="41">
        <v>10</v>
      </c>
      <c r="D526" s="42">
        <v>0.18</v>
      </c>
      <c r="E526" s="84"/>
      <c r="F526" s="35" t="s">
        <v>170</v>
      </c>
      <c r="G526" s="35">
        <v>79900</v>
      </c>
      <c r="H526" s="36" t="s">
        <v>38</v>
      </c>
      <c r="I526" s="40" t="s">
        <v>921</v>
      </c>
      <c r="J526" s="218"/>
      <c r="K526" s="215"/>
    </row>
    <row r="527" spans="1:11" s="209" customFormat="1" ht="15.75" customHeight="1">
      <c r="A527" s="36" t="s">
        <v>922</v>
      </c>
      <c r="B527" s="37" t="s">
        <v>129</v>
      </c>
      <c r="C527" s="41">
        <v>20</v>
      </c>
      <c r="D527" s="39">
        <v>0.83100000000000007</v>
      </c>
      <c r="E527" s="43"/>
      <c r="F527" s="35" t="s">
        <v>397</v>
      </c>
      <c r="G527" s="35">
        <v>119900</v>
      </c>
      <c r="H527" s="36" t="s">
        <v>25</v>
      </c>
      <c r="I527" s="40" t="s">
        <v>923</v>
      </c>
      <c r="J527" s="215"/>
      <c r="K527" s="220"/>
    </row>
    <row r="528" spans="1:11" s="217" customFormat="1" ht="15.75" customHeight="1">
      <c r="A528" s="36" t="s">
        <v>922</v>
      </c>
      <c r="B528" s="37" t="s">
        <v>129</v>
      </c>
      <c r="C528" s="85" t="s">
        <v>109</v>
      </c>
      <c r="D528" s="42"/>
      <c r="E528" s="39">
        <v>8.125</v>
      </c>
      <c r="F528" s="35"/>
      <c r="G528" s="35">
        <v>149900</v>
      </c>
      <c r="H528" s="36" t="s">
        <v>64</v>
      </c>
      <c r="I528" s="40" t="s">
        <v>924</v>
      </c>
      <c r="J528" s="219"/>
      <c r="K528" s="216"/>
    </row>
    <row r="529" spans="1:11" s="217" customFormat="1" ht="15.75" customHeight="1">
      <c r="A529" s="36" t="s">
        <v>925</v>
      </c>
      <c r="B529" s="37" t="s">
        <v>157</v>
      </c>
      <c r="C529" s="85" t="s">
        <v>109</v>
      </c>
      <c r="D529" s="42"/>
      <c r="E529" s="39">
        <v>0.72499999999999998</v>
      </c>
      <c r="F529" s="35"/>
      <c r="G529" s="35">
        <v>149900</v>
      </c>
      <c r="H529" s="36" t="s">
        <v>64</v>
      </c>
      <c r="I529" s="40" t="s">
        <v>926</v>
      </c>
      <c r="J529" s="219"/>
      <c r="K529" s="216"/>
    </row>
    <row r="530" spans="1:11" s="217" customFormat="1" ht="15.75" customHeight="1">
      <c r="A530" s="36" t="s">
        <v>925</v>
      </c>
      <c r="B530" s="37" t="s">
        <v>212</v>
      </c>
      <c r="C530" s="85" t="s">
        <v>33</v>
      </c>
      <c r="D530" s="42"/>
      <c r="E530" s="39">
        <v>0.08</v>
      </c>
      <c r="F530" s="35"/>
      <c r="G530" s="35">
        <v>149900</v>
      </c>
      <c r="H530" s="36" t="s">
        <v>25</v>
      </c>
      <c r="I530" s="40" t="s">
        <v>927</v>
      </c>
      <c r="J530" s="219"/>
      <c r="K530" s="216"/>
    </row>
    <row r="531" spans="1:11" s="209" customFormat="1" ht="15.75" customHeight="1">
      <c r="A531" s="36" t="s">
        <v>925</v>
      </c>
      <c r="B531" s="37" t="s">
        <v>129</v>
      </c>
      <c r="C531" s="41" t="s">
        <v>403</v>
      </c>
      <c r="D531" s="39"/>
      <c r="E531" s="39">
        <v>1.67</v>
      </c>
      <c r="F531" s="35"/>
      <c r="G531" s="35">
        <v>146900</v>
      </c>
      <c r="H531" s="36" t="s">
        <v>49</v>
      </c>
      <c r="I531" s="40" t="s">
        <v>928</v>
      </c>
      <c r="J531" s="214"/>
      <c r="K531" s="218"/>
    </row>
    <row r="532" spans="1:11" s="209" customFormat="1" ht="15.75" customHeight="1">
      <c r="A532" s="36" t="s">
        <v>925</v>
      </c>
      <c r="B532" s="37" t="s">
        <v>129</v>
      </c>
      <c r="C532" s="41" t="s">
        <v>526</v>
      </c>
      <c r="D532" s="42">
        <v>0.48299999999999998</v>
      </c>
      <c r="E532" s="69"/>
      <c r="F532" s="35" t="s">
        <v>929</v>
      </c>
      <c r="G532" s="35">
        <v>139900</v>
      </c>
      <c r="H532" s="36" t="s">
        <v>38</v>
      </c>
      <c r="I532" s="40" t="s">
        <v>930</v>
      </c>
      <c r="J532" s="214"/>
      <c r="K532" s="215"/>
    </row>
    <row r="533" spans="1:11" s="209" customFormat="1" ht="15.75" customHeight="1">
      <c r="A533" s="36" t="s">
        <v>931</v>
      </c>
      <c r="B533" s="37" t="s">
        <v>129</v>
      </c>
      <c r="C533" s="41" t="s">
        <v>403</v>
      </c>
      <c r="D533" s="42">
        <v>0.34400000000000003</v>
      </c>
      <c r="E533" s="89"/>
      <c r="F533" s="35"/>
      <c r="G533" s="35">
        <v>99900</v>
      </c>
      <c r="H533" s="36" t="s">
        <v>38</v>
      </c>
      <c r="I533" s="40" t="s">
        <v>932</v>
      </c>
      <c r="J533" s="214"/>
      <c r="K533" s="215"/>
    </row>
    <row r="534" spans="1:11" s="217" customFormat="1" ht="15.75" customHeight="1">
      <c r="A534" s="65" t="s">
        <v>933</v>
      </c>
      <c r="B534" s="37" t="s">
        <v>129</v>
      </c>
      <c r="C534" s="85" t="s">
        <v>33</v>
      </c>
      <c r="D534" s="42">
        <v>38.859000000000002</v>
      </c>
      <c r="E534" s="39">
        <v>30.850999999999999</v>
      </c>
      <c r="F534" s="35"/>
      <c r="G534" s="35">
        <v>139900</v>
      </c>
      <c r="H534" s="36" t="s">
        <v>38</v>
      </c>
      <c r="I534" s="40" t="s">
        <v>934</v>
      </c>
      <c r="J534" s="219"/>
      <c r="K534" s="216"/>
    </row>
    <row r="535" spans="1:11" s="209" customFormat="1" ht="15.75" customHeight="1">
      <c r="A535" s="36" t="s">
        <v>933</v>
      </c>
      <c r="B535" s="37" t="s">
        <v>129</v>
      </c>
      <c r="C535" s="41" t="s">
        <v>33</v>
      </c>
      <c r="D535" s="39">
        <v>0.27</v>
      </c>
      <c r="E535" s="43"/>
      <c r="F535" s="35"/>
      <c r="G535" s="35">
        <v>109900</v>
      </c>
      <c r="H535" s="36" t="s">
        <v>38</v>
      </c>
      <c r="I535" s="40" t="s">
        <v>935</v>
      </c>
      <c r="J535" s="214"/>
      <c r="K535" s="218"/>
    </row>
    <row r="536" spans="1:11" s="209" customFormat="1" ht="15.75" customHeight="1">
      <c r="A536" s="36" t="s">
        <v>933</v>
      </c>
      <c r="B536" s="37" t="s">
        <v>129</v>
      </c>
      <c r="C536" s="41" t="s">
        <v>526</v>
      </c>
      <c r="D536" s="42">
        <v>0.54</v>
      </c>
      <c r="E536" s="39"/>
      <c r="F536" s="35" t="s">
        <v>929</v>
      </c>
      <c r="G536" s="35">
        <v>139900</v>
      </c>
      <c r="H536" s="36" t="s">
        <v>38</v>
      </c>
      <c r="I536" s="40" t="s">
        <v>936</v>
      </c>
      <c r="J536" s="214"/>
      <c r="K536" s="215"/>
    </row>
    <row r="537" spans="1:11" s="217" customFormat="1" ht="15.75" customHeight="1">
      <c r="A537" s="36" t="s">
        <v>937</v>
      </c>
      <c r="B537" s="37" t="s">
        <v>129</v>
      </c>
      <c r="C537" s="41">
        <v>10</v>
      </c>
      <c r="D537" s="42">
        <v>0.35</v>
      </c>
      <c r="E537" s="89"/>
      <c r="F537" s="35"/>
      <c r="G537" s="35">
        <v>99900</v>
      </c>
      <c r="H537" s="36" t="s">
        <v>38</v>
      </c>
      <c r="I537" s="40" t="s">
        <v>938</v>
      </c>
      <c r="J537" s="219"/>
      <c r="K537" s="216"/>
    </row>
    <row r="538" spans="1:11" s="209" customFormat="1" ht="15.75" customHeight="1">
      <c r="A538" s="36" t="s">
        <v>939</v>
      </c>
      <c r="B538" s="37" t="s">
        <v>212</v>
      </c>
      <c r="C538" s="41">
        <v>20</v>
      </c>
      <c r="D538" s="42">
        <v>9.7560000000000002</v>
      </c>
      <c r="E538" s="89">
        <v>4.5</v>
      </c>
      <c r="F538" s="35"/>
      <c r="G538" s="35">
        <v>139900</v>
      </c>
      <c r="H538" s="36" t="s">
        <v>38</v>
      </c>
      <c r="I538" s="40" t="s">
        <v>940</v>
      </c>
      <c r="J538" s="214"/>
      <c r="K538" s="215"/>
    </row>
    <row r="539" spans="1:11" s="209" customFormat="1" ht="15.75" customHeight="1">
      <c r="A539" s="36" t="s">
        <v>939</v>
      </c>
      <c r="B539" s="37" t="s">
        <v>129</v>
      </c>
      <c r="C539" s="41" t="s">
        <v>33</v>
      </c>
      <c r="D539" s="39">
        <v>0.28800000000000003</v>
      </c>
      <c r="E539" s="43"/>
      <c r="F539" s="35"/>
      <c r="G539" s="35">
        <v>109900</v>
      </c>
      <c r="H539" s="36" t="s">
        <v>38</v>
      </c>
      <c r="I539" s="40" t="s">
        <v>941</v>
      </c>
      <c r="J539" s="214"/>
      <c r="K539" s="218"/>
    </row>
    <row r="540" spans="1:11" s="209" customFormat="1" ht="15.75" customHeight="1">
      <c r="A540" s="36" t="s">
        <v>939</v>
      </c>
      <c r="B540" s="37" t="s">
        <v>129</v>
      </c>
      <c r="C540" s="41" t="s">
        <v>33</v>
      </c>
      <c r="D540" s="39">
        <v>0.23</v>
      </c>
      <c r="E540" s="39"/>
      <c r="F540" s="35"/>
      <c r="G540" s="35">
        <v>149900</v>
      </c>
      <c r="H540" s="36" t="s">
        <v>49</v>
      </c>
      <c r="I540" s="40" t="s">
        <v>942</v>
      </c>
      <c r="J540" s="214"/>
      <c r="K540" s="218"/>
    </row>
    <row r="541" spans="1:11" s="217" customFormat="1" ht="15.75" customHeight="1">
      <c r="A541" s="36" t="s">
        <v>939</v>
      </c>
      <c r="B541" s="37" t="s">
        <v>129</v>
      </c>
      <c r="C541" s="85" t="s">
        <v>533</v>
      </c>
      <c r="D541" s="42"/>
      <c r="E541" s="39">
        <v>0.28999999999999998</v>
      </c>
      <c r="F541" s="35"/>
      <c r="G541" s="35">
        <v>149900</v>
      </c>
      <c r="H541" s="36" t="s">
        <v>64</v>
      </c>
      <c r="I541" s="40" t="s">
        <v>943</v>
      </c>
      <c r="J541" s="214"/>
      <c r="K541" s="216"/>
    </row>
    <row r="542" spans="1:11" s="217" customFormat="1" ht="15.75" customHeight="1">
      <c r="A542" s="36" t="s">
        <v>939</v>
      </c>
      <c r="B542" s="37" t="s">
        <v>157</v>
      </c>
      <c r="C542" s="85" t="s">
        <v>232</v>
      </c>
      <c r="D542" s="42"/>
      <c r="E542" s="39">
        <v>0.85</v>
      </c>
      <c r="F542" s="35"/>
      <c r="G542" s="35">
        <v>165900</v>
      </c>
      <c r="H542" s="36" t="s">
        <v>64</v>
      </c>
      <c r="I542" s="40" t="s">
        <v>944</v>
      </c>
      <c r="J542" s="214"/>
      <c r="K542" s="216"/>
    </row>
    <row r="543" spans="1:11" s="217" customFormat="1" ht="15.75" customHeight="1">
      <c r="A543" s="36" t="s">
        <v>945</v>
      </c>
      <c r="B543" s="37" t="s">
        <v>212</v>
      </c>
      <c r="C543" s="85">
        <v>10</v>
      </c>
      <c r="D543" s="42"/>
      <c r="E543" s="39">
        <v>23.88</v>
      </c>
      <c r="F543" s="35"/>
      <c r="G543" s="35">
        <v>159900</v>
      </c>
      <c r="H543" s="36" t="s">
        <v>64</v>
      </c>
      <c r="I543" s="40" t="s">
        <v>762</v>
      </c>
      <c r="J543" s="214"/>
      <c r="K543" s="216"/>
    </row>
    <row r="544" spans="1:11" s="217" customFormat="1" ht="15.75" customHeight="1">
      <c r="A544" s="36" t="s">
        <v>945</v>
      </c>
      <c r="B544" s="37" t="s">
        <v>157</v>
      </c>
      <c r="C544" s="85">
        <v>20</v>
      </c>
      <c r="D544" s="42"/>
      <c r="E544" s="39">
        <v>0.2</v>
      </c>
      <c r="F544" s="35"/>
      <c r="G544" s="35">
        <v>139900</v>
      </c>
      <c r="H544" s="36" t="s">
        <v>49</v>
      </c>
      <c r="I544" s="40" t="s">
        <v>946</v>
      </c>
      <c r="J544" s="214"/>
      <c r="K544" s="216"/>
    </row>
    <row r="545" spans="1:11" s="217" customFormat="1" ht="15.75" customHeight="1">
      <c r="A545" s="36" t="s">
        <v>945</v>
      </c>
      <c r="B545" s="37" t="s">
        <v>212</v>
      </c>
      <c r="C545" s="85" t="s">
        <v>33</v>
      </c>
      <c r="D545" s="42">
        <v>0.48899999999999999</v>
      </c>
      <c r="E545" s="39"/>
      <c r="F545" s="35"/>
      <c r="G545" s="35">
        <v>149900</v>
      </c>
      <c r="H545" s="36" t="s">
        <v>38</v>
      </c>
      <c r="I545" s="40" t="s">
        <v>947</v>
      </c>
      <c r="J545" s="214"/>
      <c r="K545" s="216"/>
    </row>
    <row r="546" spans="1:11" s="217" customFormat="1" ht="15.75" customHeight="1">
      <c r="A546" s="36" t="s">
        <v>945</v>
      </c>
      <c r="B546" s="37" t="s">
        <v>129</v>
      </c>
      <c r="C546" s="85" t="s">
        <v>533</v>
      </c>
      <c r="D546" s="42"/>
      <c r="E546" s="39">
        <v>0.51500000000000001</v>
      </c>
      <c r="F546" s="35"/>
      <c r="G546" s="35">
        <v>129900</v>
      </c>
      <c r="H546" s="36" t="s">
        <v>64</v>
      </c>
      <c r="I546" s="40" t="s">
        <v>948</v>
      </c>
      <c r="J546" s="214"/>
      <c r="K546" s="216"/>
    </row>
    <row r="547" spans="1:11" s="217" customFormat="1" ht="15.75" customHeight="1">
      <c r="A547" s="36" t="s">
        <v>945</v>
      </c>
      <c r="B547" s="37" t="s">
        <v>212</v>
      </c>
      <c r="C547" s="85" t="s">
        <v>232</v>
      </c>
      <c r="D547" s="42">
        <v>7.907</v>
      </c>
      <c r="E547" s="39">
        <v>0.439</v>
      </c>
      <c r="F547" s="35"/>
      <c r="G547" s="35">
        <v>159900</v>
      </c>
      <c r="H547" s="36" t="s">
        <v>38</v>
      </c>
      <c r="I547" s="57" t="s">
        <v>949</v>
      </c>
      <c r="J547" s="214"/>
      <c r="K547" s="216"/>
    </row>
    <row r="548" spans="1:11" s="217" customFormat="1" ht="15.75" customHeight="1">
      <c r="A548" s="36" t="s">
        <v>950</v>
      </c>
      <c r="B548" s="37" t="s">
        <v>129</v>
      </c>
      <c r="C548" s="41">
        <v>20</v>
      </c>
      <c r="D548" s="42"/>
      <c r="E548" s="53">
        <v>3.5259999999999998</v>
      </c>
      <c r="F548" s="35"/>
      <c r="G548" s="35">
        <v>149900</v>
      </c>
      <c r="H548" s="36" t="s">
        <v>25</v>
      </c>
      <c r="I548" s="77" t="s">
        <v>951</v>
      </c>
      <c r="J548" s="214"/>
      <c r="K548" s="216"/>
    </row>
    <row r="549" spans="1:11" s="217" customFormat="1" ht="15.75" customHeight="1">
      <c r="A549" s="36" t="s">
        <v>952</v>
      </c>
      <c r="B549" s="37" t="s">
        <v>212</v>
      </c>
      <c r="C549" s="85" t="s">
        <v>232</v>
      </c>
      <c r="D549" s="42">
        <v>6.0270000000000001</v>
      </c>
      <c r="E549" s="39">
        <v>0.13</v>
      </c>
      <c r="F549" s="35"/>
      <c r="G549" s="35">
        <v>159900</v>
      </c>
      <c r="H549" s="36" t="s">
        <v>38</v>
      </c>
      <c r="I549" s="40" t="s">
        <v>953</v>
      </c>
      <c r="J549" s="219"/>
      <c r="K549" s="216"/>
    </row>
    <row r="550" spans="1:11" s="217" customFormat="1" ht="15.75" customHeight="1">
      <c r="A550" s="36" t="s">
        <v>954</v>
      </c>
      <c r="B550" s="37" t="s">
        <v>44</v>
      </c>
      <c r="C550" s="41">
        <v>20</v>
      </c>
      <c r="D550" s="42">
        <v>40</v>
      </c>
      <c r="E550" s="39"/>
      <c r="F550" s="35"/>
      <c r="G550" s="35">
        <v>149900</v>
      </c>
      <c r="H550" s="36" t="s">
        <v>45</v>
      </c>
      <c r="I550" s="40" t="s">
        <v>955</v>
      </c>
      <c r="J550" s="214"/>
      <c r="K550" s="216"/>
    </row>
    <row r="551" spans="1:11" s="217" customFormat="1" ht="15.75" customHeight="1">
      <c r="A551" s="65" t="s">
        <v>956</v>
      </c>
      <c r="B551" s="37" t="s">
        <v>129</v>
      </c>
      <c r="C551" s="41" t="s">
        <v>399</v>
      </c>
      <c r="D551" s="42"/>
      <c r="E551" s="39">
        <v>3.0169999999999999</v>
      </c>
      <c r="F551" s="35"/>
      <c r="G551" s="35">
        <v>177900</v>
      </c>
      <c r="H551" s="36" t="s">
        <v>38</v>
      </c>
      <c r="I551" s="40" t="s">
        <v>957</v>
      </c>
      <c r="J551" s="214"/>
      <c r="K551" s="216"/>
    </row>
    <row r="552" spans="1:11" s="217" customFormat="1" ht="15.75" customHeight="1">
      <c r="A552" s="36" t="s">
        <v>958</v>
      </c>
      <c r="B552" s="37" t="s">
        <v>44</v>
      </c>
      <c r="C552" s="41">
        <v>20</v>
      </c>
      <c r="D552" s="42">
        <v>1.99</v>
      </c>
      <c r="E552" s="39"/>
      <c r="F552" s="35"/>
      <c r="G552" s="35">
        <v>177900</v>
      </c>
      <c r="H552" s="36" t="s">
        <v>45</v>
      </c>
      <c r="I552" s="40" t="s">
        <v>959</v>
      </c>
      <c r="J552" s="214"/>
      <c r="K552" s="216"/>
    </row>
    <row r="553" spans="1:11" s="217" customFormat="1" ht="15.75" customHeight="1">
      <c r="A553" s="36" t="s">
        <v>960</v>
      </c>
      <c r="B553" s="37" t="s">
        <v>212</v>
      </c>
      <c r="C553" s="41" t="s">
        <v>33</v>
      </c>
      <c r="D553" s="42"/>
      <c r="E553" s="39">
        <v>9.8390000000000004</v>
      </c>
      <c r="F553" s="35"/>
      <c r="G553" s="35">
        <v>149900</v>
      </c>
      <c r="H553" s="36" t="s">
        <v>38</v>
      </c>
      <c r="I553" s="40" t="s">
        <v>961</v>
      </c>
      <c r="J553" s="214"/>
      <c r="K553" s="216"/>
    </row>
    <row r="554" spans="1:11" s="217" customFormat="1" ht="15.75" customHeight="1">
      <c r="A554" s="36" t="s">
        <v>962</v>
      </c>
      <c r="B554" s="37" t="s">
        <v>44</v>
      </c>
      <c r="C554" s="41">
        <v>20</v>
      </c>
      <c r="D554" s="42">
        <v>3.18</v>
      </c>
      <c r="E554" s="39"/>
      <c r="F554" s="35"/>
      <c r="G554" s="35">
        <v>177900</v>
      </c>
      <c r="H554" s="36" t="s">
        <v>45</v>
      </c>
      <c r="I554" s="40" t="s">
        <v>963</v>
      </c>
      <c r="J554" s="214"/>
      <c r="K554" s="216"/>
    </row>
    <row r="555" spans="1:11" s="217" customFormat="1" ht="15.75" customHeight="1">
      <c r="A555" s="36" t="s">
        <v>964</v>
      </c>
      <c r="B555" s="37" t="s">
        <v>44</v>
      </c>
      <c r="C555" s="41">
        <v>20</v>
      </c>
      <c r="D555" s="42">
        <v>3.86</v>
      </c>
      <c r="E555" s="39"/>
      <c r="F555" s="35"/>
      <c r="G555" s="35">
        <v>177900</v>
      </c>
      <c r="H555" s="36" t="s">
        <v>45</v>
      </c>
      <c r="I555" s="40" t="s">
        <v>965</v>
      </c>
      <c r="J555" s="214"/>
      <c r="K555" s="216"/>
    </row>
    <row r="556" spans="1:11" s="217" customFormat="1" ht="15.75" customHeight="1">
      <c r="A556" s="36" t="s">
        <v>966</v>
      </c>
      <c r="B556" s="37" t="s">
        <v>212</v>
      </c>
      <c r="C556" s="41">
        <v>20</v>
      </c>
      <c r="D556" s="42"/>
      <c r="E556" s="39">
        <v>3.1</v>
      </c>
      <c r="F556" s="35"/>
      <c r="G556" s="35">
        <v>154900</v>
      </c>
      <c r="H556" s="36" t="s">
        <v>49</v>
      </c>
      <c r="I556" s="40" t="s">
        <v>967</v>
      </c>
      <c r="J556" s="214"/>
      <c r="K556" s="216"/>
    </row>
    <row r="557" spans="1:11" s="217" customFormat="1" ht="15.75" customHeight="1">
      <c r="A557" s="36" t="s">
        <v>966</v>
      </c>
      <c r="B557" s="37" t="s">
        <v>212</v>
      </c>
      <c r="C557" s="85" t="s">
        <v>120</v>
      </c>
      <c r="D557" s="42"/>
      <c r="E557" s="39">
        <v>0.4</v>
      </c>
      <c r="F557" s="35"/>
      <c r="G557" s="35">
        <v>229900</v>
      </c>
      <c r="H557" s="36" t="s">
        <v>49</v>
      </c>
      <c r="I557" s="40" t="s">
        <v>968</v>
      </c>
      <c r="J557" s="214"/>
      <c r="K557" s="216"/>
    </row>
    <row r="558" spans="1:11" s="217" customFormat="1" ht="15.75" customHeight="1">
      <c r="A558" s="36" t="s">
        <v>969</v>
      </c>
      <c r="B558" s="37" t="s">
        <v>157</v>
      </c>
      <c r="C558" s="85">
        <v>35</v>
      </c>
      <c r="D558" s="42"/>
      <c r="E558" s="39">
        <v>8.9600000000000009</v>
      </c>
      <c r="F558" s="35"/>
      <c r="G558" s="35">
        <v>159900</v>
      </c>
      <c r="H558" s="36" t="s">
        <v>970</v>
      </c>
      <c r="I558" s="40" t="s">
        <v>971</v>
      </c>
      <c r="J558" s="219"/>
      <c r="K558" s="216"/>
    </row>
    <row r="559" spans="1:11" s="217" customFormat="1" ht="15.75" customHeight="1">
      <c r="A559" s="36" t="s">
        <v>972</v>
      </c>
      <c r="B559" s="37" t="s">
        <v>129</v>
      </c>
      <c r="C559" s="85" t="s">
        <v>973</v>
      </c>
      <c r="D559" s="39">
        <v>3.47</v>
      </c>
      <c r="E559" s="39"/>
      <c r="F559" s="35"/>
      <c r="G559" s="35">
        <v>139900</v>
      </c>
      <c r="H559" s="36" t="s">
        <v>25</v>
      </c>
      <c r="I559" s="40" t="s">
        <v>974</v>
      </c>
      <c r="J559" s="219"/>
      <c r="K559" s="216"/>
    </row>
    <row r="560" spans="1:11" s="217" customFormat="1" ht="15.75" customHeight="1">
      <c r="A560" s="36" t="s">
        <v>975</v>
      </c>
      <c r="B560" s="37" t="s">
        <v>157</v>
      </c>
      <c r="C560" s="85" t="s">
        <v>976</v>
      </c>
      <c r="D560" s="42"/>
      <c r="E560" s="39">
        <v>1.2050000000000001</v>
      </c>
      <c r="F560" s="35"/>
      <c r="G560" s="35">
        <v>119900</v>
      </c>
      <c r="H560" s="36" t="s">
        <v>64</v>
      </c>
      <c r="I560" s="40" t="s">
        <v>977</v>
      </c>
      <c r="J560" s="219"/>
      <c r="K560" s="216"/>
    </row>
    <row r="561" spans="1:11" s="217" customFormat="1" ht="15.75" customHeight="1">
      <c r="A561" s="36" t="s">
        <v>978</v>
      </c>
      <c r="B561" s="37" t="s">
        <v>44</v>
      </c>
      <c r="C561" s="41">
        <v>20</v>
      </c>
      <c r="D561" s="42">
        <v>0.42</v>
      </c>
      <c r="E561" s="39"/>
      <c r="F561" s="35"/>
      <c r="G561" s="35">
        <v>149900</v>
      </c>
      <c r="H561" s="36" t="s">
        <v>45</v>
      </c>
      <c r="I561" s="40" t="s">
        <v>965</v>
      </c>
      <c r="J561" s="214"/>
      <c r="K561" s="216"/>
    </row>
    <row r="562" spans="1:11" s="217" customFormat="1" ht="15.75" customHeight="1">
      <c r="A562" s="36" t="s">
        <v>979</v>
      </c>
      <c r="B562" s="37" t="s">
        <v>212</v>
      </c>
      <c r="C562" s="85" t="s">
        <v>478</v>
      </c>
      <c r="D562" s="42"/>
      <c r="E562" s="39">
        <v>0.36</v>
      </c>
      <c r="F562" s="35"/>
      <c r="G562" s="35">
        <v>155900</v>
      </c>
      <c r="H562" s="36" t="s">
        <v>49</v>
      </c>
      <c r="I562" s="40" t="s">
        <v>980</v>
      </c>
      <c r="J562" s="219"/>
      <c r="K562" s="216"/>
    </row>
    <row r="563" spans="1:11" s="217" customFormat="1" ht="15.75" customHeight="1">
      <c r="A563" s="36" t="s">
        <v>981</v>
      </c>
      <c r="B563" s="37" t="s">
        <v>44</v>
      </c>
      <c r="C563" s="41">
        <v>20</v>
      </c>
      <c r="D563" s="42">
        <v>2.5</v>
      </c>
      <c r="E563" s="39"/>
      <c r="F563" s="35"/>
      <c r="G563" s="35">
        <v>219900</v>
      </c>
      <c r="H563" s="36" t="s">
        <v>45</v>
      </c>
      <c r="I563" s="40" t="s">
        <v>531</v>
      </c>
      <c r="J563" s="214"/>
      <c r="K563" s="216"/>
    </row>
    <row r="564" spans="1:11" s="217" customFormat="1" ht="15.75" customHeight="1">
      <c r="A564" s="36" t="s">
        <v>982</v>
      </c>
      <c r="B564" s="37" t="s">
        <v>212</v>
      </c>
      <c r="C564" s="85">
        <v>20</v>
      </c>
      <c r="D564" s="42"/>
      <c r="E564" s="39">
        <v>1.7000000000000002</v>
      </c>
      <c r="F564" s="35"/>
      <c r="G564" s="35">
        <v>155900</v>
      </c>
      <c r="H564" s="36" t="s">
        <v>49</v>
      </c>
      <c r="I564" s="40" t="s">
        <v>983</v>
      </c>
      <c r="J564" s="219"/>
      <c r="K564" s="216"/>
    </row>
    <row r="565" spans="1:11" s="217" customFormat="1" ht="15.75" customHeight="1">
      <c r="A565" s="36" t="s">
        <v>984</v>
      </c>
      <c r="B565" s="37" t="s">
        <v>212</v>
      </c>
      <c r="C565" s="85">
        <v>20</v>
      </c>
      <c r="D565" s="42"/>
      <c r="E565" s="39">
        <v>0.31</v>
      </c>
      <c r="F565" s="35"/>
      <c r="G565" s="35">
        <v>164900</v>
      </c>
      <c r="H565" s="36" t="s">
        <v>49</v>
      </c>
      <c r="I565" s="40" t="s">
        <v>985</v>
      </c>
      <c r="J565" s="219"/>
      <c r="K565" s="216"/>
    </row>
    <row r="566" spans="1:11" s="217" customFormat="1" ht="15.75" customHeight="1">
      <c r="A566" s="36" t="s">
        <v>986</v>
      </c>
      <c r="B566" s="37" t="s">
        <v>157</v>
      </c>
      <c r="C566" s="85">
        <v>20</v>
      </c>
      <c r="D566" s="42"/>
      <c r="E566" s="39">
        <v>1.07</v>
      </c>
      <c r="F566" s="35"/>
      <c r="G566" s="35">
        <v>196900</v>
      </c>
      <c r="H566" s="36" t="s">
        <v>64</v>
      </c>
      <c r="I566" s="40" t="s">
        <v>987</v>
      </c>
      <c r="J566" s="219"/>
      <c r="K566" s="216"/>
    </row>
    <row r="567" spans="1:11" s="209" customFormat="1" ht="15.75" customHeight="1">
      <c r="A567" s="36" t="s">
        <v>988</v>
      </c>
      <c r="B567" s="37" t="s">
        <v>157</v>
      </c>
      <c r="C567" s="41" t="s">
        <v>973</v>
      </c>
      <c r="D567" s="39"/>
      <c r="E567" s="39">
        <v>1.2949999999999999</v>
      </c>
      <c r="F567" s="35"/>
      <c r="G567" s="35">
        <v>169900</v>
      </c>
      <c r="H567" s="36" t="s">
        <v>64</v>
      </c>
      <c r="I567" s="40" t="s">
        <v>989</v>
      </c>
      <c r="J567" s="214"/>
      <c r="K567" s="218"/>
    </row>
    <row r="568" spans="1:11" s="217" customFormat="1" ht="15.75" customHeight="1">
      <c r="A568" s="36" t="s">
        <v>990</v>
      </c>
      <c r="B568" s="37" t="s">
        <v>44</v>
      </c>
      <c r="C568" s="41">
        <v>20</v>
      </c>
      <c r="D568" s="42">
        <v>1.67</v>
      </c>
      <c r="E568" s="39"/>
      <c r="F568" s="35"/>
      <c r="G568" s="35">
        <v>169900</v>
      </c>
      <c r="H568" s="36" t="s">
        <v>45</v>
      </c>
      <c r="I568" s="40" t="s">
        <v>991</v>
      </c>
      <c r="J568" s="214"/>
      <c r="K568" s="216"/>
    </row>
    <row r="569" spans="1:11" s="209" customFormat="1" ht="15.75" customHeight="1">
      <c r="A569" s="36" t="s">
        <v>992</v>
      </c>
      <c r="B569" s="37" t="s">
        <v>157</v>
      </c>
      <c r="C569" s="55">
        <v>20</v>
      </c>
      <c r="D569" s="39"/>
      <c r="E569" s="39">
        <v>0.77</v>
      </c>
      <c r="F569" s="35"/>
      <c r="G569" s="35">
        <v>139900</v>
      </c>
      <c r="H569" s="36" t="s">
        <v>64</v>
      </c>
      <c r="I569" s="40" t="s">
        <v>993</v>
      </c>
      <c r="J569" s="215"/>
      <c r="K569" s="215"/>
    </row>
    <row r="570" spans="1:11" s="209" customFormat="1" ht="15.75" customHeight="1">
      <c r="A570" s="36" t="s">
        <v>994</v>
      </c>
      <c r="B570" s="37" t="s">
        <v>129</v>
      </c>
      <c r="C570" s="55" t="s">
        <v>33</v>
      </c>
      <c r="D570" s="39">
        <v>1.4</v>
      </c>
      <c r="E570" s="39">
        <v>2.54</v>
      </c>
      <c r="F570" s="35"/>
      <c r="G570" s="35">
        <v>164900</v>
      </c>
      <c r="H570" s="36" t="s">
        <v>49</v>
      </c>
      <c r="I570" s="40" t="s">
        <v>995</v>
      </c>
      <c r="J570" s="215"/>
      <c r="K570" s="215"/>
    </row>
    <row r="571" spans="1:11" s="209" customFormat="1" ht="15.75" customHeight="1">
      <c r="A571" s="36" t="s">
        <v>996</v>
      </c>
      <c r="B571" s="37" t="s">
        <v>212</v>
      </c>
      <c r="C571" s="55">
        <v>20</v>
      </c>
      <c r="D571" s="39"/>
      <c r="E571" s="39">
        <v>0.46</v>
      </c>
      <c r="F571" s="35"/>
      <c r="G571" s="35">
        <v>164900</v>
      </c>
      <c r="H571" s="36" t="s">
        <v>49</v>
      </c>
      <c r="I571" s="40" t="s">
        <v>997</v>
      </c>
      <c r="J571" s="215"/>
      <c r="K571" s="215"/>
    </row>
    <row r="572" spans="1:11" s="209" customFormat="1" ht="15.75" customHeight="1">
      <c r="A572" s="36" t="s">
        <v>996</v>
      </c>
      <c r="B572" s="37" t="s">
        <v>129</v>
      </c>
      <c r="C572" s="55" t="s">
        <v>120</v>
      </c>
      <c r="D572" s="39"/>
      <c r="E572" s="39">
        <v>2.48</v>
      </c>
      <c r="F572" s="35"/>
      <c r="G572" s="35">
        <v>299900</v>
      </c>
      <c r="H572" s="36" t="s">
        <v>64</v>
      </c>
      <c r="I572" s="40" t="s">
        <v>998</v>
      </c>
      <c r="J572" s="215"/>
      <c r="K572" s="215"/>
    </row>
    <row r="573" spans="1:11" s="217" customFormat="1" ht="15.75" customHeight="1">
      <c r="A573" s="36" t="s">
        <v>999</v>
      </c>
      <c r="B573" s="37" t="s">
        <v>212</v>
      </c>
      <c r="C573" s="85">
        <v>20</v>
      </c>
      <c r="D573" s="42"/>
      <c r="E573" s="39">
        <v>9.3249999999999993</v>
      </c>
      <c r="F573" s="35"/>
      <c r="G573" s="35">
        <v>139900</v>
      </c>
      <c r="H573" s="36" t="s">
        <v>64</v>
      </c>
      <c r="I573" s="40" t="s">
        <v>1000</v>
      </c>
      <c r="J573" s="214"/>
      <c r="K573" s="216"/>
    </row>
    <row r="574" spans="1:11" s="217" customFormat="1" ht="15.75" customHeight="1">
      <c r="A574" s="36" t="s">
        <v>1001</v>
      </c>
      <c r="B574" s="37" t="s">
        <v>212</v>
      </c>
      <c r="C574" s="85">
        <v>35</v>
      </c>
      <c r="D574" s="42">
        <v>0.7</v>
      </c>
      <c r="E574" s="39"/>
      <c r="F574" s="35"/>
      <c r="G574" s="35">
        <v>159900</v>
      </c>
      <c r="H574" s="36" t="s">
        <v>49</v>
      </c>
      <c r="I574" s="40" t="s">
        <v>1002</v>
      </c>
      <c r="J574" s="214"/>
      <c r="K574" s="216"/>
    </row>
    <row r="575" spans="1:11" s="217" customFormat="1" ht="15.75" customHeight="1">
      <c r="A575" s="36" t="s">
        <v>1003</v>
      </c>
      <c r="B575" s="37" t="s">
        <v>212</v>
      </c>
      <c r="C575" s="85">
        <v>35</v>
      </c>
      <c r="D575" s="42"/>
      <c r="E575" s="39">
        <v>0.82</v>
      </c>
      <c r="F575" s="35"/>
      <c r="G575" s="35">
        <v>155900</v>
      </c>
      <c r="H575" s="36" t="s">
        <v>49</v>
      </c>
      <c r="I575" s="40" t="s">
        <v>1004</v>
      </c>
      <c r="J575" s="214"/>
      <c r="K575" s="216"/>
    </row>
    <row r="576" spans="1:11" s="217" customFormat="1" ht="15.75" customHeight="1">
      <c r="A576" s="36" t="s">
        <v>1005</v>
      </c>
      <c r="B576" s="37" t="s">
        <v>129</v>
      </c>
      <c r="C576" s="85" t="s">
        <v>1006</v>
      </c>
      <c r="D576" s="42"/>
      <c r="E576" s="39">
        <v>0.28000000000000003</v>
      </c>
      <c r="F576" s="35"/>
      <c r="G576" s="35">
        <v>149900</v>
      </c>
      <c r="H576" s="36" t="s">
        <v>64</v>
      </c>
      <c r="I576" s="40" t="s">
        <v>1007</v>
      </c>
      <c r="J576" s="219"/>
      <c r="K576" s="216"/>
    </row>
    <row r="577" spans="1:11" s="217" customFormat="1" ht="15.75" customHeight="1">
      <c r="A577" s="36" t="s">
        <v>1008</v>
      </c>
      <c r="B577" s="37" t="s">
        <v>129</v>
      </c>
      <c r="C577" s="85" t="s">
        <v>533</v>
      </c>
      <c r="D577" s="42"/>
      <c r="E577" s="39">
        <v>0.61499999999999999</v>
      </c>
      <c r="F577" s="35"/>
      <c r="G577" s="35">
        <v>149900</v>
      </c>
      <c r="H577" s="36" t="s">
        <v>64</v>
      </c>
      <c r="I577" s="40" t="s">
        <v>1009</v>
      </c>
      <c r="J577" s="219"/>
      <c r="K577" s="216"/>
    </row>
    <row r="578" spans="1:11" s="217" customFormat="1" ht="15.75" customHeight="1">
      <c r="A578" s="36" t="s">
        <v>1010</v>
      </c>
      <c r="B578" s="37" t="s">
        <v>168</v>
      </c>
      <c r="C578" s="85">
        <v>20</v>
      </c>
      <c r="D578" s="42">
        <v>0.36599999999999999</v>
      </c>
      <c r="E578" s="39"/>
      <c r="F578" s="35"/>
      <c r="G578" s="35">
        <v>74900</v>
      </c>
      <c r="H578" s="36" t="s">
        <v>38</v>
      </c>
      <c r="I578" s="40" t="s">
        <v>1011</v>
      </c>
      <c r="J578" s="219"/>
      <c r="K578" s="216"/>
    </row>
    <row r="579" spans="1:11" s="217" customFormat="1" ht="15.75" customHeight="1">
      <c r="A579" s="36" t="s">
        <v>1012</v>
      </c>
      <c r="B579" s="37" t="s">
        <v>129</v>
      </c>
      <c r="C579" s="85" t="s">
        <v>150</v>
      </c>
      <c r="D579" s="42"/>
      <c r="E579" s="39">
        <v>1.51</v>
      </c>
      <c r="F579" s="35"/>
      <c r="G579" s="35">
        <v>109900</v>
      </c>
      <c r="H579" s="36" t="s">
        <v>64</v>
      </c>
      <c r="I579" s="40" t="s">
        <v>1013</v>
      </c>
      <c r="J579" s="219"/>
      <c r="K579" s="216"/>
    </row>
    <row r="580" spans="1:11" s="217" customFormat="1" ht="15.75" customHeight="1">
      <c r="A580" s="36" t="s">
        <v>1012</v>
      </c>
      <c r="B580" s="37" t="s">
        <v>129</v>
      </c>
      <c r="C580" s="85" t="s">
        <v>33</v>
      </c>
      <c r="D580" s="42">
        <v>3.5</v>
      </c>
      <c r="E580" s="39">
        <v>11.57</v>
      </c>
      <c r="F580" s="35"/>
      <c r="G580" s="35">
        <v>159900</v>
      </c>
      <c r="H580" s="36" t="s">
        <v>25</v>
      </c>
      <c r="I580" s="40" t="s">
        <v>1014</v>
      </c>
      <c r="J580" s="219"/>
      <c r="K580" s="216"/>
    </row>
    <row r="581" spans="1:11" s="209" customFormat="1" ht="15.75" customHeight="1">
      <c r="A581" s="36" t="s">
        <v>1015</v>
      </c>
      <c r="B581" s="37" t="s">
        <v>129</v>
      </c>
      <c r="C581" s="41" t="s">
        <v>1016</v>
      </c>
      <c r="D581" s="39"/>
      <c r="E581" s="39">
        <v>1.55</v>
      </c>
      <c r="F581" s="35"/>
      <c r="G581" s="35">
        <v>149900</v>
      </c>
      <c r="H581" s="36" t="s">
        <v>64</v>
      </c>
      <c r="I581" s="40" t="s">
        <v>1017</v>
      </c>
      <c r="J581" s="214"/>
      <c r="K581" s="218"/>
    </row>
    <row r="582" spans="1:11" s="209" customFormat="1" ht="15.75" customHeight="1">
      <c r="A582" s="65" t="s">
        <v>1015</v>
      </c>
      <c r="B582" s="37" t="s">
        <v>157</v>
      </c>
      <c r="C582" s="41">
        <v>20</v>
      </c>
      <c r="D582" s="39">
        <v>217.744</v>
      </c>
      <c r="E582" s="39"/>
      <c r="F582" s="35"/>
      <c r="G582" s="35">
        <v>149900</v>
      </c>
      <c r="H582" s="36" t="s">
        <v>38</v>
      </c>
      <c r="I582" s="40" t="s">
        <v>1018</v>
      </c>
      <c r="J582" s="214"/>
      <c r="K582" s="218"/>
    </row>
    <row r="583" spans="1:11" s="209" customFormat="1" ht="15.75" customHeight="1">
      <c r="A583" s="65" t="s">
        <v>1015</v>
      </c>
      <c r="B583" s="37" t="s">
        <v>129</v>
      </c>
      <c r="C583" s="41" t="s">
        <v>33</v>
      </c>
      <c r="D583" s="39">
        <v>2.355</v>
      </c>
      <c r="E583" s="39">
        <v>248.13200000000001</v>
      </c>
      <c r="F583" s="35"/>
      <c r="G583" s="35">
        <v>149900</v>
      </c>
      <c r="H583" s="36" t="s">
        <v>38</v>
      </c>
      <c r="I583" s="40" t="s">
        <v>1019</v>
      </c>
      <c r="J583" s="214"/>
      <c r="K583" s="218"/>
    </row>
    <row r="584" spans="1:11" s="209" customFormat="1" ht="15.75" customHeight="1">
      <c r="A584" s="36" t="s">
        <v>1020</v>
      </c>
      <c r="B584" s="37" t="s">
        <v>157</v>
      </c>
      <c r="C584" s="41" t="s">
        <v>33</v>
      </c>
      <c r="D584" s="39"/>
      <c r="E584" s="39">
        <v>13.2</v>
      </c>
      <c r="F584" s="35"/>
      <c r="G584" s="35">
        <v>159900</v>
      </c>
      <c r="H584" s="36" t="s">
        <v>73</v>
      </c>
      <c r="I584" s="90" t="s">
        <v>1021</v>
      </c>
      <c r="J584" s="214"/>
      <c r="K584" s="218"/>
    </row>
    <row r="585" spans="1:11" s="209" customFormat="1" ht="15.75" customHeight="1">
      <c r="A585" s="36" t="s">
        <v>1022</v>
      </c>
      <c r="B585" s="37" t="s">
        <v>168</v>
      </c>
      <c r="C585" s="41">
        <v>20</v>
      </c>
      <c r="D585" s="39">
        <v>0.39100000000000001</v>
      </c>
      <c r="E585" s="39"/>
      <c r="F585" s="35"/>
      <c r="G585" s="35">
        <v>69900</v>
      </c>
      <c r="H585" s="36" t="s">
        <v>38</v>
      </c>
      <c r="I585" s="90" t="s">
        <v>1023</v>
      </c>
      <c r="J585" s="214"/>
      <c r="K585" s="218"/>
    </row>
    <row r="586" spans="1:11" s="209" customFormat="1" ht="15.75" customHeight="1">
      <c r="A586" s="36" t="s">
        <v>1024</v>
      </c>
      <c r="B586" s="37" t="s">
        <v>212</v>
      </c>
      <c r="C586" s="41" t="s">
        <v>109</v>
      </c>
      <c r="D586" s="39"/>
      <c r="E586" s="39">
        <v>3.85</v>
      </c>
      <c r="F586" s="35"/>
      <c r="G586" s="35">
        <v>145900</v>
      </c>
      <c r="H586" s="36" t="s">
        <v>64</v>
      </c>
      <c r="I586" s="40" t="s">
        <v>1025</v>
      </c>
      <c r="J586" s="215"/>
      <c r="K586" s="215"/>
    </row>
    <row r="587" spans="1:11" s="209" customFormat="1" ht="15.75" customHeight="1">
      <c r="A587" s="65" t="s">
        <v>1024</v>
      </c>
      <c r="B587" s="37" t="s">
        <v>129</v>
      </c>
      <c r="C587" s="41">
        <v>20</v>
      </c>
      <c r="D587" s="39">
        <v>165.4</v>
      </c>
      <c r="E587" s="53">
        <v>404.108</v>
      </c>
      <c r="F587" s="35" t="s">
        <v>858</v>
      </c>
      <c r="G587" s="35">
        <v>138900</v>
      </c>
      <c r="H587" s="36" t="s">
        <v>25</v>
      </c>
      <c r="I587" s="40" t="s">
        <v>1026</v>
      </c>
      <c r="J587" s="214"/>
      <c r="K587" s="218"/>
    </row>
    <row r="588" spans="1:11" s="209" customFormat="1" ht="15.75" customHeight="1">
      <c r="A588" s="36" t="s">
        <v>1027</v>
      </c>
      <c r="B588" s="37" t="s">
        <v>157</v>
      </c>
      <c r="C588" s="41" t="s">
        <v>33</v>
      </c>
      <c r="D588" s="39">
        <v>13.03</v>
      </c>
      <c r="E588" s="39"/>
      <c r="F588" s="35" t="s">
        <v>425</v>
      </c>
      <c r="G588" s="35">
        <v>104900</v>
      </c>
      <c r="H588" s="36" t="s">
        <v>38</v>
      </c>
      <c r="I588" s="90" t="s">
        <v>1028</v>
      </c>
      <c r="J588" s="214"/>
      <c r="K588" s="218"/>
    </row>
    <row r="589" spans="1:11" s="209" customFormat="1" ht="15.75" customHeight="1">
      <c r="A589" s="36" t="s">
        <v>1029</v>
      </c>
      <c r="B589" s="37" t="s">
        <v>129</v>
      </c>
      <c r="C589" s="41" t="s">
        <v>33</v>
      </c>
      <c r="D589" s="42">
        <v>38.4</v>
      </c>
      <c r="E589" s="74"/>
      <c r="F589" s="35" t="s">
        <v>406</v>
      </c>
      <c r="G589" s="35">
        <v>144900</v>
      </c>
      <c r="H589" s="36" t="s">
        <v>779</v>
      </c>
      <c r="I589" s="88" t="s">
        <v>1030</v>
      </c>
      <c r="J589" s="214"/>
      <c r="K589" s="215"/>
    </row>
    <row r="590" spans="1:11" s="217" customFormat="1" ht="15.75" customHeight="1">
      <c r="A590" s="65" t="s">
        <v>1029</v>
      </c>
      <c r="B590" s="37" t="s">
        <v>129</v>
      </c>
      <c r="C590" s="51" t="s">
        <v>33</v>
      </c>
      <c r="D590" s="42">
        <v>720.601</v>
      </c>
      <c r="E590" s="53">
        <v>168</v>
      </c>
      <c r="F590" s="35">
        <v>139900</v>
      </c>
      <c r="G590" s="35">
        <v>142900</v>
      </c>
      <c r="H590" s="36" t="s">
        <v>25</v>
      </c>
      <c r="I590" s="40" t="s">
        <v>1031</v>
      </c>
      <c r="J590" s="214"/>
      <c r="K590" s="216"/>
    </row>
    <row r="591" spans="1:11" s="217" customFormat="1" ht="15.75" customHeight="1">
      <c r="A591" s="36" t="s">
        <v>1032</v>
      </c>
      <c r="B591" s="37" t="s">
        <v>157</v>
      </c>
      <c r="C591" s="51" t="s">
        <v>232</v>
      </c>
      <c r="D591" s="42">
        <v>31.225999999999999</v>
      </c>
      <c r="E591" s="53">
        <v>0.81</v>
      </c>
      <c r="F591" s="35"/>
      <c r="G591" s="35">
        <v>155900</v>
      </c>
      <c r="H591" s="36" t="s">
        <v>38</v>
      </c>
      <c r="I591" s="40" t="s">
        <v>1033</v>
      </c>
      <c r="J591" s="214"/>
      <c r="K591" s="216"/>
    </row>
    <row r="592" spans="1:11" s="209" customFormat="1" ht="15.75" customHeight="1">
      <c r="A592" s="36" t="s">
        <v>1034</v>
      </c>
      <c r="B592" s="37" t="s">
        <v>129</v>
      </c>
      <c r="C592" s="51" t="s">
        <v>232</v>
      </c>
      <c r="D592" s="39">
        <v>12</v>
      </c>
      <c r="E592" s="39"/>
      <c r="F592" s="35"/>
      <c r="G592" s="35">
        <v>139900</v>
      </c>
      <c r="H592" s="36" t="s">
        <v>38</v>
      </c>
      <c r="I592" s="40" t="s">
        <v>1035</v>
      </c>
      <c r="J592" s="215"/>
      <c r="K592" s="215"/>
    </row>
    <row r="593" spans="1:11" s="217" customFormat="1" ht="15.75" customHeight="1">
      <c r="A593" s="36" t="s">
        <v>1036</v>
      </c>
      <c r="B593" s="37" t="s">
        <v>212</v>
      </c>
      <c r="C593" s="51">
        <v>20</v>
      </c>
      <c r="D593" s="42"/>
      <c r="E593" s="53">
        <v>0.94</v>
      </c>
      <c r="F593" s="35"/>
      <c r="G593" s="35">
        <v>139900</v>
      </c>
      <c r="H593" s="36" t="s">
        <v>64</v>
      </c>
      <c r="I593" s="40" t="s">
        <v>1037</v>
      </c>
      <c r="J593" s="214"/>
      <c r="K593" s="216"/>
    </row>
    <row r="594" spans="1:11" s="209" customFormat="1" ht="15.75" customHeight="1">
      <c r="A594" s="36" t="s">
        <v>1038</v>
      </c>
      <c r="B594" s="37" t="s">
        <v>157</v>
      </c>
      <c r="C594" s="41" t="s">
        <v>33</v>
      </c>
      <c r="D594" s="39">
        <v>252.63</v>
      </c>
      <c r="E594" s="39"/>
      <c r="F594" s="35">
        <v>152900</v>
      </c>
      <c r="G594" s="35">
        <v>159900</v>
      </c>
      <c r="H594" s="36" t="s">
        <v>25</v>
      </c>
      <c r="I594" s="40" t="s">
        <v>864</v>
      </c>
      <c r="J594" s="214"/>
      <c r="K594" s="218"/>
    </row>
    <row r="595" spans="1:11" s="209" customFormat="1" ht="15.75" customHeight="1">
      <c r="A595" s="36" t="s">
        <v>1039</v>
      </c>
      <c r="B595" s="37" t="s">
        <v>129</v>
      </c>
      <c r="C595" s="41" t="s">
        <v>403</v>
      </c>
      <c r="D595" s="39"/>
      <c r="E595" s="39">
        <v>0.435</v>
      </c>
      <c r="F595" s="35"/>
      <c r="G595" s="35">
        <v>177900</v>
      </c>
      <c r="H595" s="36" t="s">
        <v>64</v>
      </c>
      <c r="I595" s="40" t="s">
        <v>1040</v>
      </c>
      <c r="J595" s="214"/>
      <c r="K595" s="218"/>
    </row>
    <row r="596" spans="1:11" s="209" customFormat="1" ht="15.75" customHeight="1">
      <c r="A596" s="36" t="s">
        <v>1038</v>
      </c>
      <c r="B596" s="37" t="s">
        <v>212</v>
      </c>
      <c r="C596" s="41" t="s">
        <v>526</v>
      </c>
      <c r="D596" s="39"/>
      <c r="E596" s="39">
        <v>0.67</v>
      </c>
      <c r="F596" s="35"/>
      <c r="G596" s="35">
        <v>399900</v>
      </c>
      <c r="H596" s="36" t="s">
        <v>49</v>
      </c>
      <c r="I596" s="40" t="s">
        <v>1041</v>
      </c>
      <c r="J596" s="214"/>
      <c r="K596" s="218"/>
    </row>
    <row r="597" spans="1:11" s="217" customFormat="1" ht="15.75" customHeight="1">
      <c r="A597" s="36" t="s">
        <v>1042</v>
      </c>
      <c r="B597" s="37" t="s">
        <v>44</v>
      </c>
      <c r="C597" s="41">
        <v>20</v>
      </c>
      <c r="D597" s="42">
        <v>4.9000000000000004</v>
      </c>
      <c r="E597" s="39"/>
      <c r="F597" s="35"/>
      <c r="G597" s="35">
        <v>169900</v>
      </c>
      <c r="H597" s="36" t="s">
        <v>45</v>
      </c>
      <c r="I597" s="40" t="s">
        <v>1043</v>
      </c>
      <c r="J597" s="214"/>
      <c r="K597" s="216"/>
    </row>
    <row r="598" spans="1:11" s="209" customFormat="1" ht="15.75" customHeight="1">
      <c r="A598" s="65" t="s">
        <v>1044</v>
      </c>
      <c r="B598" s="37" t="s">
        <v>157</v>
      </c>
      <c r="C598" s="41" t="s">
        <v>33</v>
      </c>
      <c r="D598" s="39">
        <v>207.08199999999999</v>
      </c>
      <c r="E598" s="39">
        <v>4.5990000000000002</v>
      </c>
      <c r="F598" s="35" t="s">
        <v>1045</v>
      </c>
      <c r="G598" s="35">
        <v>155900</v>
      </c>
      <c r="H598" s="36" t="s">
        <v>38</v>
      </c>
      <c r="I598" s="40" t="s">
        <v>1046</v>
      </c>
      <c r="J598" s="214"/>
      <c r="K598" s="218"/>
    </row>
    <row r="599" spans="1:11" s="209" customFormat="1" ht="15.75" customHeight="1">
      <c r="A599" s="36" t="s">
        <v>1044</v>
      </c>
      <c r="B599" s="37" t="s">
        <v>157</v>
      </c>
      <c r="C599" s="41" t="s">
        <v>232</v>
      </c>
      <c r="D599" s="39">
        <v>4.0940000000000003</v>
      </c>
      <c r="E599" s="39">
        <v>0.69</v>
      </c>
      <c r="F599" s="35"/>
      <c r="G599" s="35">
        <v>169900</v>
      </c>
      <c r="H599" s="36" t="s">
        <v>25</v>
      </c>
      <c r="I599" s="40" t="s">
        <v>1047</v>
      </c>
      <c r="J599" s="214"/>
      <c r="K599" s="218"/>
    </row>
    <row r="600" spans="1:11" s="217" customFormat="1" ht="15.75" customHeight="1">
      <c r="A600" s="36" t="s">
        <v>1048</v>
      </c>
      <c r="B600" s="37" t="s">
        <v>157</v>
      </c>
      <c r="C600" s="41" t="s">
        <v>104</v>
      </c>
      <c r="D600" s="42"/>
      <c r="E600" s="42">
        <v>1.52</v>
      </c>
      <c r="F600" s="35"/>
      <c r="G600" s="35">
        <v>149900</v>
      </c>
      <c r="H600" s="36" t="s">
        <v>64</v>
      </c>
      <c r="I600" s="40" t="s">
        <v>1049</v>
      </c>
      <c r="J600" s="214"/>
      <c r="K600" s="216"/>
    </row>
    <row r="601" spans="1:11" s="217" customFormat="1" ht="15.75" customHeight="1">
      <c r="A601" s="36" t="s">
        <v>1048</v>
      </c>
      <c r="B601" s="37" t="s">
        <v>129</v>
      </c>
      <c r="C601" s="41">
        <v>20</v>
      </c>
      <c r="D601" s="42">
        <v>12.345000000000001</v>
      </c>
      <c r="E601" s="42">
        <v>1.3</v>
      </c>
      <c r="F601" s="35"/>
      <c r="G601" s="35">
        <v>144900</v>
      </c>
      <c r="H601" s="36" t="s">
        <v>25</v>
      </c>
      <c r="I601" s="40" t="s">
        <v>1050</v>
      </c>
      <c r="J601" s="214"/>
      <c r="K601" s="216"/>
    </row>
    <row r="602" spans="1:11" s="209" customFormat="1" ht="15.75" customHeight="1">
      <c r="A602" s="36" t="s">
        <v>1048</v>
      </c>
      <c r="B602" s="37" t="s">
        <v>129</v>
      </c>
      <c r="C602" s="41" t="s">
        <v>33</v>
      </c>
      <c r="D602" s="39">
        <v>88</v>
      </c>
      <c r="E602" s="39">
        <v>55</v>
      </c>
      <c r="F602" s="35"/>
      <c r="G602" s="35">
        <v>119900</v>
      </c>
      <c r="H602" s="36" t="s">
        <v>25</v>
      </c>
      <c r="I602" s="40" t="s">
        <v>1051</v>
      </c>
      <c r="J602" s="214"/>
      <c r="K602" s="218"/>
    </row>
    <row r="603" spans="1:11" s="209" customFormat="1" ht="15.75" customHeight="1">
      <c r="A603" s="36" t="s">
        <v>1048</v>
      </c>
      <c r="B603" s="37" t="s">
        <v>129</v>
      </c>
      <c r="C603" s="41" t="s">
        <v>533</v>
      </c>
      <c r="D603" s="39"/>
      <c r="E603" s="39">
        <v>10.39</v>
      </c>
      <c r="F603" s="35">
        <v>139900</v>
      </c>
      <c r="G603" s="35">
        <v>144900</v>
      </c>
      <c r="H603" s="36" t="s">
        <v>64</v>
      </c>
      <c r="I603" s="40" t="s">
        <v>1052</v>
      </c>
      <c r="J603" s="214"/>
      <c r="K603" s="218"/>
    </row>
    <row r="604" spans="1:11" s="209" customFormat="1" ht="15.75" customHeight="1">
      <c r="A604" s="36" t="s">
        <v>1048</v>
      </c>
      <c r="B604" s="37" t="s">
        <v>129</v>
      </c>
      <c r="C604" s="41" t="s">
        <v>1053</v>
      </c>
      <c r="D604" s="39"/>
      <c r="E604" s="39">
        <v>4.2</v>
      </c>
      <c r="F604" s="35"/>
      <c r="G604" s="35">
        <v>144900</v>
      </c>
      <c r="H604" s="36" t="s">
        <v>64</v>
      </c>
      <c r="I604" s="40" t="s">
        <v>1054</v>
      </c>
      <c r="J604" s="214"/>
      <c r="K604" s="218"/>
    </row>
    <row r="605" spans="1:11" s="217" customFormat="1" ht="15.75" customHeight="1">
      <c r="A605" s="36" t="s">
        <v>1055</v>
      </c>
      <c r="B605" s="37" t="s">
        <v>129</v>
      </c>
      <c r="C605" s="41" t="s">
        <v>33</v>
      </c>
      <c r="D605" s="42">
        <v>61.848999999999997</v>
      </c>
      <c r="E605" s="39"/>
      <c r="F605" s="35">
        <v>119900</v>
      </c>
      <c r="G605" s="35">
        <v>122900</v>
      </c>
      <c r="H605" s="36" t="s">
        <v>25</v>
      </c>
      <c r="I605" s="40" t="s">
        <v>1056</v>
      </c>
      <c r="J605" s="214"/>
      <c r="K605" s="216"/>
    </row>
    <row r="606" spans="1:11" s="217" customFormat="1" ht="15.75" customHeight="1">
      <c r="A606" s="36" t="s">
        <v>1057</v>
      </c>
      <c r="B606" s="37" t="s">
        <v>212</v>
      </c>
      <c r="C606" s="41" t="s">
        <v>33</v>
      </c>
      <c r="D606" s="42">
        <v>239.8</v>
      </c>
      <c r="E606" s="39"/>
      <c r="F606" s="35"/>
      <c r="G606" s="35">
        <v>99900</v>
      </c>
      <c r="H606" s="36" t="s">
        <v>38</v>
      </c>
      <c r="I606" s="40" t="s">
        <v>1058</v>
      </c>
      <c r="J606" s="214"/>
      <c r="K606" s="216"/>
    </row>
    <row r="607" spans="1:11" s="217" customFormat="1" ht="15.75" customHeight="1">
      <c r="A607" s="36" t="s">
        <v>1055</v>
      </c>
      <c r="B607" s="37" t="s">
        <v>212</v>
      </c>
      <c r="C607" s="41" t="s">
        <v>232</v>
      </c>
      <c r="D607" s="42">
        <v>1.605</v>
      </c>
      <c r="E607" s="39"/>
      <c r="F607" s="35"/>
      <c r="G607" s="35">
        <v>139900</v>
      </c>
      <c r="H607" s="36" t="s">
        <v>38</v>
      </c>
      <c r="I607" s="40" t="s">
        <v>1059</v>
      </c>
      <c r="J607" s="214"/>
      <c r="K607" s="216"/>
    </row>
    <row r="608" spans="1:11" s="217" customFormat="1" ht="15.75" customHeight="1">
      <c r="A608" s="36" t="s">
        <v>1060</v>
      </c>
      <c r="B608" s="37" t="s">
        <v>212</v>
      </c>
      <c r="C608" s="41">
        <v>20</v>
      </c>
      <c r="D608" s="42">
        <v>4.9909999999999997</v>
      </c>
      <c r="E608" s="39"/>
      <c r="F608" s="35"/>
      <c r="G608" s="35">
        <v>129900</v>
      </c>
      <c r="H608" s="36" t="s">
        <v>38</v>
      </c>
      <c r="I608" s="40" t="s">
        <v>1061</v>
      </c>
      <c r="J608" s="214"/>
      <c r="K608" s="216"/>
    </row>
    <row r="609" spans="1:11" s="217" customFormat="1" ht="15.75" customHeight="1">
      <c r="A609" s="36" t="s">
        <v>1062</v>
      </c>
      <c r="B609" s="37" t="s">
        <v>129</v>
      </c>
      <c r="C609" s="41" t="s">
        <v>403</v>
      </c>
      <c r="D609" s="42">
        <v>1.58</v>
      </c>
      <c r="E609" s="39"/>
      <c r="F609" s="35" t="s">
        <v>69</v>
      </c>
      <c r="G609" s="35">
        <v>129900</v>
      </c>
      <c r="H609" s="36" t="s">
        <v>38</v>
      </c>
      <c r="I609" s="40" t="s">
        <v>1063</v>
      </c>
      <c r="J609" s="214"/>
      <c r="K609" s="216"/>
    </row>
    <row r="610" spans="1:11" s="217" customFormat="1" ht="15.75" customHeight="1">
      <c r="A610" s="36" t="s">
        <v>1060</v>
      </c>
      <c r="B610" s="37" t="s">
        <v>129</v>
      </c>
      <c r="C610" s="41" t="s">
        <v>403</v>
      </c>
      <c r="D610" s="42">
        <v>39.735999999999997</v>
      </c>
      <c r="E610" s="39"/>
      <c r="F610" s="35"/>
      <c r="G610" s="76">
        <v>139900</v>
      </c>
      <c r="H610" s="36" t="s">
        <v>38</v>
      </c>
      <c r="I610" s="40" t="s">
        <v>1064</v>
      </c>
      <c r="J610" s="214"/>
      <c r="K610" s="216"/>
    </row>
    <row r="611" spans="1:11" s="217" customFormat="1" ht="15.75" customHeight="1">
      <c r="A611" s="36" t="s">
        <v>1062</v>
      </c>
      <c r="B611" s="37" t="s">
        <v>129</v>
      </c>
      <c r="C611" s="41" t="s">
        <v>403</v>
      </c>
      <c r="D611" s="52">
        <v>7.835</v>
      </c>
      <c r="E611" s="53"/>
      <c r="F611" s="35"/>
      <c r="G611" s="35">
        <v>144900</v>
      </c>
      <c r="H611" s="36" t="s">
        <v>64</v>
      </c>
      <c r="I611" s="40" t="s">
        <v>1065</v>
      </c>
      <c r="J611" s="214"/>
      <c r="K611" s="216"/>
    </row>
    <row r="612" spans="1:11" s="209" customFormat="1" ht="15.75" customHeight="1">
      <c r="A612" s="36" t="s">
        <v>1066</v>
      </c>
      <c r="B612" s="37" t="s">
        <v>129</v>
      </c>
      <c r="C612" s="41" t="s">
        <v>399</v>
      </c>
      <c r="D612" s="42"/>
      <c r="E612" s="42">
        <v>1.31</v>
      </c>
      <c r="F612" s="35"/>
      <c r="G612" s="35">
        <v>145900</v>
      </c>
      <c r="H612" s="36" t="s">
        <v>49</v>
      </c>
      <c r="I612" s="91" t="s">
        <v>1067</v>
      </c>
      <c r="J612" s="218"/>
      <c r="K612" s="215"/>
    </row>
    <row r="613" spans="1:11" s="209" customFormat="1" ht="15.75" customHeight="1">
      <c r="A613" s="36" t="s">
        <v>1060</v>
      </c>
      <c r="B613" s="37" t="s">
        <v>157</v>
      </c>
      <c r="C613" s="41" t="s">
        <v>33</v>
      </c>
      <c r="D613" s="42">
        <v>22.2</v>
      </c>
      <c r="E613" s="42">
        <v>4.43</v>
      </c>
      <c r="F613" s="35"/>
      <c r="G613" s="35">
        <v>125900</v>
      </c>
      <c r="H613" s="36" t="s">
        <v>25</v>
      </c>
      <c r="I613" s="87" t="s">
        <v>1068</v>
      </c>
      <c r="J613" s="214"/>
      <c r="K613" s="215"/>
    </row>
    <row r="614" spans="1:11" s="217" customFormat="1" ht="15.75" customHeight="1">
      <c r="A614" s="36" t="s">
        <v>1069</v>
      </c>
      <c r="B614" s="37" t="s">
        <v>129</v>
      </c>
      <c r="C614" s="41" t="s">
        <v>403</v>
      </c>
      <c r="D614" s="42">
        <v>6.3689999999999998</v>
      </c>
      <c r="E614" s="39">
        <v>1.45</v>
      </c>
      <c r="F614" s="35"/>
      <c r="G614" s="35">
        <v>129900</v>
      </c>
      <c r="H614" s="36" t="s">
        <v>25</v>
      </c>
      <c r="I614" s="40" t="s">
        <v>1070</v>
      </c>
      <c r="J614" s="214"/>
      <c r="K614" s="216"/>
    </row>
    <row r="615" spans="1:11" s="217" customFormat="1" ht="15.75" customHeight="1">
      <c r="A615" s="36" t="s">
        <v>1071</v>
      </c>
      <c r="B615" s="37" t="s">
        <v>212</v>
      </c>
      <c r="C615" s="41" t="s">
        <v>33</v>
      </c>
      <c r="D615" s="42">
        <v>36.137</v>
      </c>
      <c r="E615" s="39"/>
      <c r="F615" s="35"/>
      <c r="G615" s="35">
        <v>119900</v>
      </c>
      <c r="H615" s="36" t="s">
        <v>38</v>
      </c>
      <c r="I615" s="57" t="s">
        <v>1072</v>
      </c>
      <c r="J615" s="213"/>
      <c r="K615" s="216"/>
    </row>
    <row r="616" spans="1:11" s="217" customFormat="1" ht="15.75" customHeight="1">
      <c r="A616" s="36" t="s">
        <v>1071</v>
      </c>
      <c r="B616" s="37" t="s">
        <v>157</v>
      </c>
      <c r="C616" s="41" t="s">
        <v>533</v>
      </c>
      <c r="D616" s="42"/>
      <c r="E616" s="42">
        <v>0.55500000000000005</v>
      </c>
      <c r="F616" s="35"/>
      <c r="G616" s="35">
        <v>149900</v>
      </c>
      <c r="H616" s="36" t="s">
        <v>64</v>
      </c>
      <c r="I616" s="40" t="s">
        <v>1073</v>
      </c>
      <c r="J616" s="219"/>
      <c r="K616" s="216"/>
    </row>
    <row r="617" spans="1:11" s="209" customFormat="1" ht="15.75" customHeight="1">
      <c r="A617" s="36" t="s">
        <v>1074</v>
      </c>
      <c r="B617" s="37" t="s">
        <v>129</v>
      </c>
      <c r="C617" s="41">
        <v>20</v>
      </c>
      <c r="D617" s="42"/>
      <c r="E617" s="42">
        <v>1.05</v>
      </c>
      <c r="F617" s="35"/>
      <c r="G617" s="35">
        <v>149900</v>
      </c>
      <c r="H617" s="36" t="s">
        <v>49</v>
      </c>
      <c r="I617" s="40" t="s">
        <v>1075</v>
      </c>
      <c r="J617" s="218"/>
      <c r="K617" s="215"/>
    </row>
    <row r="618" spans="1:11" s="209" customFormat="1" ht="15.75" customHeight="1">
      <c r="A618" s="36" t="s">
        <v>1076</v>
      </c>
      <c r="B618" s="37" t="s">
        <v>212</v>
      </c>
      <c r="C618" s="41" t="s">
        <v>232</v>
      </c>
      <c r="D618" s="42"/>
      <c r="E618" s="42">
        <v>12.58</v>
      </c>
      <c r="F618" s="35"/>
      <c r="G618" s="35">
        <v>169900</v>
      </c>
      <c r="H618" s="36" t="s">
        <v>64</v>
      </c>
      <c r="I618" s="40" t="s">
        <v>1077</v>
      </c>
      <c r="J618" s="218"/>
      <c r="K618" s="215"/>
    </row>
    <row r="619" spans="1:11" s="209" customFormat="1" ht="15.75" customHeight="1">
      <c r="A619" s="36" t="s">
        <v>1078</v>
      </c>
      <c r="B619" s="37" t="s">
        <v>157</v>
      </c>
      <c r="C619" s="41" t="s">
        <v>104</v>
      </c>
      <c r="D619" s="42"/>
      <c r="E619" s="42">
        <v>63.325000000000003</v>
      </c>
      <c r="F619" s="35"/>
      <c r="G619" s="35">
        <v>145900</v>
      </c>
      <c r="H619" s="36" t="s">
        <v>64</v>
      </c>
      <c r="I619" s="40" t="s">
        <v>1079</v>
      </c>
      <c r="J619" s="218"/>
      <c r="K619" s="215"/>
    </row>
    <row r="620" spans="1:11" s="217" customFormat="1" ht="15.75" customHeight="1">
      <c r="A620" s="36" t="s">
        <v>1080</v>
      </c>
      <c r="B620" s="37" t="s">
        <v>129</v>
      </c>
      <c r="C620" s="41" t="s">
        <v>33</v>
      </c>
      <c r="D620" s="42"/>
      <c r="E620" s="39">
        <v>5.9649999999999999</v>
      </c>
      <c r="F620" s="35"/>
      <c r="G620" s="35">
        <v>149900</v>
      </c>
      <c r="H620" s="36" t="s">
        <v>25</v>
      </c>
      <c r="I620" s="40" t="s">
        <v>1081</v>
      </c>
      <c r="J620" s="214"/>
      <c r="K620" s="216"/>
    </row>
    <row r="621" spans="1:11" s="217" customFormat="1" ht="15.75" customHeight="1">
      <c r="A621" s="36" t="s">
        <v>1082</v>
      </c>
      <c r="B621" s="37" t="s">
        <v>212</v>
      </c>
      <c r="C621" s="41" t="s">
        <v>33</v>
      </c>
      <c r="D621" s="42"/>
      <c r="E621" s="39">
        <v>10.64</v>
      </c>
      <c r="F621" s="35"/>
      <c r="G621" s="35">
        <v>152900</v>
      </c>
      <c r="H621" s="36" t="s">
        <v>49</v>
      </c>
      <c r="I621" s="40" t="s">
        <v>1083</v>
      </c>
      <c r="J621" s="214"/>
      <c r="K621" s="216"/>
    </row>
    <row r="622" spans="1:11" s="217" customFormat="1" ht="15.75" customHeight="1">
      <c r="A622" s="36" t="s">
        <v>1084</v>
      </c>
      <c r="B622" s="37" t="s">
        <v>212</v>
      </c>
      <c r="C622" s="41" t="s">
        <v>33</v>
      </c>
      <c r="D622" s="42">
        <v>9.3000000000000007</v>
      </c>
      <c r="E622" s="39"/>
      <c r="F622" s="35"/>
      <c r="G622" s="35">
        <v>195900</v>
      </c>
      <c r="H622" s="36" t="s">
        <v>38</v>
      </c>
      <c r="I622" s="40" t="s">
        <v>1085</v>
      </c>
      <c r="J622" s="214"/>
      <c r="K622" s="216"/>
    </row>
    <row r="623" spans="1:11" s="209" customFormat="1" ht="15.75" customHeight="1">
      <c r="A623" s="36" t="s">
        <v>1086</v>
      </c>
      <c r="B623" s="37" t="s">
        <v>129</v>
      </c>
      <c r="C623" s="41">
        <v>45</v>
      </c>
      <c r="D623" s="92"/>
      <c r="E623" s="89">
        <v>1.5049999999999999</v>
      </c>
      <c r="F623" s="35"/>
      <c r="G623" s="35">
        <v>115900</v>
      </c>
      <c r="H623" s="36" t="s">
        <v>64</v>
      </c>
      <c r="I623" s="40" t="s">
        <v>1087</v>
      </c>
      <c r="J623" s="218"/>
      <c r="K623" s="215"/>
    </row>
    <row r="624" spans="1:11" s="209" customFormat="1" ht="15.75" customHeight="1">
      <c r="A624" s="36" t="s">
        <v>1086</v>
      </c>
      <c r="B624" s="37" t="s">
        <v>212</v>
      </c>
      <c r="C624" s="41" t="s">
        <v>33</v>
      </c>
      <c r="D624" s="92">
        <v>0.85</v>
      </c>
      <c r="E624" s="89"/>
      <c r="F624" s="35"/>
      <c r="G624" s="35">
        <v>165900</v>
      </c>
      <c r="H624" s="36" t="s">
        <v>49</v>
      </c>
      <c r="I624" s="40" t="s">
        <v>1088</v>
      </c>
      <c r="J624" s="218"/>
      <c r="K624" s="215"/>
    </row>
    <row r="625" spans="1:11" s="217" customFormat="1" ht="15.75" customHeight="1">
      <c r="A625" s="36" t="s">
        <v>1089</v>
      </c>
      <c r="B625" s="37" t="s">
        <v>44</v>
      </c>
      <c r="C625" s="41">
        <v>20</v>
      </c>
      <c r="D625" s="42">
        <v>24</v>
      </c>
      <c r="E625" s="39"/>
      <c r="F625" s="35"/>
      <c r="G625" s="35">
        <v>199900</v>
      </c>
      <c r="H625" s="36" t="s">
        <v>45</v>
      </c>
      <c r="I625" s="40" t="s">
        <v>1090</v>
      </c>
      <c r="J625" s="214"/>
      <c r="K625" s="216"/>
    </row>
    <row r="626" spans="1:11" s="217" customFormat="1" ht="15.75" customHeight="1">
      <c r="A626" s="93" t="s">
        <v>1091</v>
      </c>
      <c r="B626" s="37" t="s">
        <v>212</v>
      </c>
      <c r="C626" s="41" t="s">
        <v>150</v>
      </c>
      <c r="D626" s="42"/>
      <c r="E626" s="39">
        <v>0.57000000000000006</v>
      </c>
      <c r="F626" s="35"/>
      <c r="G626" s="35">
        <v>179900</v>
      </c>
      <c r="H626" s="36" t="s">
        <v>64</v>
      </c>
      <c r="I626" s="40" t="s">
        <v>1092</v>
      </c>
      <c r="J626" s="214"/>
      <c r="K626" s="216"/>
    </row>
    <row r="627" spans="1:11" s="217" customFormat="1" ht="15.75" customHeight="1">
      <c r="A627" s="36" t="s">
        <v>1093</v>
      </c>
      <c r="B627" s="37" t="s">
        <v>44</v>
      </c>
      <c r="C627" s="41">
        <v>20</v>
      </c>
      <c r="D627" s="42">
        <v>0.47</v>
      </c>
      <c r="E627" s="39"/>
      <c r="F627" s="35"/>
      <c r="G627" s="35">
        <v>229900</v>
      </c>
      <c r="H627" s="36" t="s">
        <v>45</v>
      </c>
      <c r="I627" s="40" t="s">
        <v>1094</v>
      </c>
      <c r="J627" s="214"/>
      <c r="K627" s="216"/>
    </row>
    <row r="628" spans="1:11" s="217" customFormat="1" ht="15.75" customHeight="1">
      <c r="A628" s="93" t="s">
        <v>1095</v>
      </c>
      <c r="B628" s="37" t="s">
        <v>212</v>
      </c>
      <c r="C628" s="41" t="s">
        <v>150</v>
      </c>
      <c r="D628" s="42"/>
      <c r="E628" s="39">
        <v>0.67</v>
      </c>
      <c r="F628" s="35"/>
      <c r="G628" s="35">
        <v>209900</v>
      </c>
      <c r="H628" s="36" t="s">
        <v>49</v>
      </c>
      <c r="I628" s="40" t="s">
        <v>1096</v>
      </c>
      <c r="J628" s="214"/>
      <c r="K628" s="216"/>
    </row>
    <row r="629" spans="1:11" s="217" customFormat="1" ht="15.75" customHeight="1">
      <c r="A629" s="36" t="s">
        <v>1097</v>
      </c>
      <c r="B629" s="37" t="s">
        <v>707</v>
      </c>
      <c r="C629" s="85">
        <v>20</v>
      </c>
      <c r="D629" s="42">
        <v>21</v>
      </c>
      <c r="E629" s="39"/>
      <c r="F629" s="35"/>
      <c r="G629" s="35">
        <v>66900</v>
      </c>
      <c r="H629" s="36" t="s">
        <v>779</v>
      </c>
      <c r="I629" s="40" t="s">
        <v>1098</v>
      </c>
      <c r="J629" s="214"/>
      <c r="K629" s="216"/>
    </row>
    <row r="630" spans="1:11" s="217" customFormat="1" ht="15.75" customHeight="1">
      <c r="A630" s="93" t="s">
        <v>1099</v>
      </c>
      <c r="B630" s="37" t="s">
        <v>157</v>
      </c>
      <c r="C630" s="41" t="s">
        <v>109</v>
      </c>
      <c r="D630" s="42"/>
      <c r="E630" s="39">
        <v>0.375</v>
      </c>
      <c r="F630" s="35"/>
      <c r="G630" s="35">
        <v>149900</v>
      </c>
      <c r="H630" s="36" t="s">
        <v>64</v>
      </c>
      <c r="I630" s="40" t="s">
        <v>1100</v>
      </c>
      <c r="J630" s="219"/>
      <c r="K630" s="216"/>
    </row>
    <row r="631" spans="1:11" s="217" customFormat="1" ht="15.75" customHeight="1">
      <c r="A631" s="94" t="s">
        <v>1099</v>
      </c>
      <c r="B631" s="37" t="s">
        <v>1101</v>
      </c>
      <c r="C631" s="41">
        <v>20</v>
      </c>
      <c r="D631" s="42">
        <v>426.07600000000002</v>
      </c>
      <c r="E631" s="39"/>
      <c r="F631" s="35">
        <v>149900</v>
      </c>
      <c r="G631" s="35">
        <v>152900</v>
      </c>
      <c r="H631" s="36" t="s">
        <v>38</v>
      </c>
      <c r="I631" s="40" t="s">
        <v>1102</v>
      </c>
      <c r="J631" s="219"/>
      <c r="K631" s="216"/>
    </row>
    <row r="632" spans="1:11" s="217" customFormat="1" ht="15.75" customHeight="1">
      <c r="A632" s="93" t="s">
        <v>1103</v>
      </c>
      <c r="B632" s="37" t="s">
        <v>129</v>
      </c>
      <c r="C632" s="41" t="s">
        <v>1006</v>
      </c>
      <c r="D632" s="42"/>
      <c r="E632" s="39">
        <v>8.94</v>
      </c>
      <c r="F632" s="35"/>
      <c r="G632" s="35">
        <v>152900</v>
      </c>
      <c r="H632" s="36" t="s">
        <v>64</v>
      </c>
      <c r="I632" s="40" t="s">
        <v>1104</v>
      </c>
      <c r="J632" s="214"/>
      <c r="K632" s="216"/>
    </row>
    <row r="633" spans="1:11" s="217" customFormat="1" ht="15.75" customHeight="1">
      <c r="A633" s="94" t="s">
        <v>1099</v>
      </c>
      <c r="B633" s="37" t="s">
        <v>129</v>
      </c>
      <c r="C633" s="41" t="s">
        <v>33</v>
      </c>
      <c r="D633" s="42">
        <v>298.20999999999998</v>
      </c>
      <c r="E633" s="39"/>
      <c r="F633" s="35">
        <v>152900</v>
      </c>
      <c r="G633" s="35">
        <v>159900</v>
      </c>
      <c r="H633" s="36" t="s">
        <v>38</v>
      </c>
      <c r="I633" s="40" t="s">
        <v>1102</v>
      </c>
      <c r="J633" s="214"/>
      <c r="K633" s="216"/>
    </row>
    <row r="634" spans="1:11" s="217" customFormat="1" ht="15.75" customHeight="1">
      <c r="A634" s="65" t="s">
        <v>1105</v>
      </c>
      <c r="B634" s="37" t="s">
        <v>129</v>
      </c>
      <c r="C634" s="41">
        <v>20</v>
      </c>
      <c r="D634" s="42">
        <v>740.64800000000002</v>
      </c>
      <c r="E634" s="42"/>
      <c r="F634" s="35"/>
      <c r="G634" s="35">
        <v>147900</v>
      </c>
      <c r="H634" s="36" t="s">
        <v>25</v>
      </c>
      <c r="I634" s="40" t="s">
        <v>1106</v>
      </c>
      <c r="J634" s="214"/>
      <c r="K634" s="216"/>
    </row>
    <row r="635" spans="1:11" s="217" customFormat="1" ht="15.75" customHeight="1">
      <c r="A635" s="65" t="s">
        <v>1105</v>
      </c>
      <c r="B635" s="37" t="s">
        <v>129</v>
      </c>
      <c r="C635" s="41" t="s">
        <v>33</v>
      </c>
      <c r="D635" s="42"/>
      <c r="E635" s="42">
        <v>62.47</v>
      </c>
      <c r="F635" s="35"/>
      <c r="G635" s="35">
        <v>119900</v>
      </c>
      <c r="H635" s="36" t="s">
        <v>64</v>
      </c>
      <c r="I635" s="40" t="s">
        <v>1107</v>
      </c>
      <c r="J635" s="214"/>
      <c r="K635" s="216"/>
    </row>
    <row r="636" spans="1:11" s="217" customFormat="1" ht="15.75" customHeight="1">
      <c r="A636" s="65" t="s">
        <v>1105</v>
      </c>
      <c r="B636" s="37" t="s">
        <v>129</v>
      </c>
      <c r="C636" s="41" t="s">
        <v>33</v>
      </c>
      <c r="D636" s="42">
        <v>561.74099999999999</v>
      </c>
      <c r="E636" s="42"/>
      <c r="F636" s="35"/>
      <c r="G636" s="35">
        <v>149900</v>
      </c>
      <c r="H636" s="36" t="s">
        <v>25</v>
      </c>
      <c r="I636" s="40" t="s">
        <v>1108</v>
      </c>
      <c r="J636" s="214"/>
      <c r="K636" s="216"/>
    </row>
    <row r="637" spans="1:11" s="217" customFormat="1" ht="15.75" customHeight="1">
      <c r="A637" s="36" t="s">
        <v>1109</v>
      </c>
      <c r="B637" s="37" t="s">
        <v>212</v>
      </c>
      <c r="C637" s="41" t="s">
        <v>33</v>
      </c>
      <c r="D637" s="42"/>
      <c r="E637" s="42">
        <v>240</v>
      </c>
      <c r="F637" s="35"/>
      <c r="G637" s="35">
        <v>144900</v>
      </c>
      <c r="H637" s="36" t="s">
        <v>49</v>
      </c>
      <c r="I637" s="40" t="s">
        <v>278</v>
      </c>
      <c r="J637" s="214"/>
      <c r="K637" s="216"/>
    </row>
    <row r="638" spans="1:11" s="217" customFormat="1" ht="15.75" customHeight="1">
      <c r="A638" s="36" t="s">
        <v>1105</v>
      </c>
      <c r="B638" s="37" t="s">
        <v>157</v>
      </c>
      <c r="C638" s="41" t="s">
        <v>232</v>
      </c>
      <c r="D638" s="42">
        <v>15.161</v>
      </c>
      <c r="E638" s="42">
        <v>2</v>
      </c>
      <c r="F638" s="35"/>
      <c r="G638" s="35">
        <v>177900</v>
      </c>
      <c r="H638" s="36" t="s">
        <v>38</v>
      </c>
      <c r="I638" s="40" t="s">
        <v>1110</v>
      </c>
      <c r="J638" s="214"/>
      <c r="K638" s="216"/>
    </row>
    <row r="639" spans="1:11" s="217" customFormat="1" ht="15.75" customHeight="1">
      <c r="A639" s="93" t="s">
        <v>1111</v>
      </c>
      <c r="B639" s="37" t="s">
        <v>129</v>
      </c>
      <c r="C639" s="41">
        <v>10</v>
      </c>
      <c r="D639" s="42"/>
      <c r="E639" s="39">
        <v>0.56000000000000005</v>
      </c>
      <c r="F639" s="35"/>
      <c r="G639" s="35">
        <v>119900</v>
      </c>
      <c r="H639" s="36" t="s">
        <v>64</v>
      </c>
      <c r="I639" s="40" t="s">
        <v>1112</v>
      </c>
      <c r="J639" s="214"/>
      <c r="K639" s="216"/>
    </row>
    <row r="640" spans="1:11" s="217" customFormat="1" ht="15.75" customHeight="1">
      <c r="A640" s="93" t="s">
        <v>1111</v>
      </c>
      <c r="B640" s="37" t="s">
        <v>129</v>
      </c>
      <c r="C640" s="41">
        <v>20</v>
      </c>
      <c r="D640" s="42"/>
      <c r="E640" s="39">
        <v>3.8849999999999998</v>
      </c>
      <c r="F640" s="35"/>
      <c r="G640" s="35">
        <v>119900</v>
      </c>
      <c r="H640" s="36" t="s">
        <v>64</v>
      </c>
      <c r="I640" s="40" t="s">
        <v>1113</v>
      </c>
      <c r="J640" s="219"/>
      <c r="K640" s="216"/>
    </row>
    <row r="641" spans="1:11" s="217" customFormat="1" ht="15.75" customHeight="1">
      <c r="A641" s="93" t="s">
        <v>1114</v>
      </c>
      <c r="B641" s="95" t="s">
        <v>168</v>
      </c>
      <c r="C641" s="55" t="s">
        <v>403</v>
      </c>
      <c r="D641" s="42">
        <v>0.78</v>
      </c>
      <c r="E641" s="39"/>
      <c r="F641" s="35"/>
      <c r="G641" s="35">
        <v>99900</v>
      </c>
      <c r="H641" s="36" t="s">
        <v>25</v>
      </c>
      <c r="I641" s="40" t="s">
        <v>1115</v>
      </c>
      <c r="J641" s="214"/>
      <c r="K641" s="216"/>
    </row>
    <row r="642" spans="1:11" s="217" customFormat="1" ht="15.75" customHeight="1">
      <c r="A642" s="94" t="s">
        <v>1116</v>
      </c>
      <c r="B642" s="37" t="s">
        <v>129</v>
      </c>
      <c r="C642" s="41">
        <v>20</v>
      </c>
      <c r="D642" s="42">
        <v>2.3479999999999999</v>
      </c>
      <c r="E642" s="39">
        <v>3.2149999999999999</v>
      </c>
      <c r="F642" s="35"/>
      <c r="G642" s="35">
        <v>152900</v>
      </c>
      <c r="H642" s="36" t="s">
        <v>25</v>
      </c>
      <c r="I642" s="40" t="s">
        <v>1117</v>
      </c>
      <c r="J642" s="219"/>
      <c r="K642" s="216"/>
    </row>
    <row r="643" spans="1:11" s="217" customFormat="1" ht="15.75" customHeight="1">
      <c r="A643" s="93" t="s">
        <v>1118</v>
      </c>
      <c r="B643" s="37" t="s">
        <v>129</v>
      </c>
      <c r="C643" s="41">
        <v>35</v>
      </c>
      <c r="D643" s="42"/>
      <c r="E643" s="39">
        <v>6.78</v>
      </c>
      <c r="F643" s="35"/>
      <c r="G643" s="35">
        <v>139900</v>
      </c>
      <c r="H643" s="36" t="s">
        <v>64</v>
      </c>
      <c r="I643" s="40" t="s">
        <v>1119</v>
      </c>
      <c r="J643" s="219"/>
      <c r="K643" s="216"/>
    </row>
    <row r="644" spans="1:11" s="217" customFormat="1" ht="15.75" customHeight="1">
      <c r="A644" s="65" t="s">
        <v>1116</v>
      </c>
      <c r="B644" s="37" t="s">
        <v>129</v>
      </c>
      <c r="C644" s="41" t="s">
        <v>33</v>
      </c>
      <c r="D644" s="42">
        <v>2.2850000000000001</v>
      </c>
      <c r="E644" s="42">
        <v>42.6</v>
      </c>
      <c r="F644" s="35"/>
      <c r="G644" s="35">
        <v>149900</v>
      </c>
      <c r="H644" s="36" t="s">
        <v>25</v>
      </c>
      <c r="I644" s="40" t="s">
        <v>1120</v>
      </c>
      <c r="J644" s="214"/>
      <c r="K644" s="216"/>
    </row>
    <row r="645" spans="1:11" s="217" customFormat="1" ht="15.75" customHeight="1">
      <c r="A645" s="36" t="s">
        <v>1116</v>
      </c>
      <c r="B645" s="37" t="s">
        <v>212</v>
      </c>
      <c r="C645" s="41" t="s">
        <v>232</v>
      </c>
      <c r="D645" s="42"/>
      <c r="E645" s="42">
        <v>3.8050000000000002</v>
      </c>
      <c r="F645" s="35"/>
      <c r="G645" s="35">
        <v>189900</v>
      </c>
      <c r="H645" s="36" t="s">
        <v>64</v>
      </c>
      <c r="I645" s="40" t="s">
        <v>1121</v>
      </c>
      <c r="J645" s="214"/>
      <c r="K645" s="216"/>
    </row>
    <row r="646" spans="1:11" s="217" customFormat="1" ht="15.75" customHeight="1">
      <c r="A646" s="36" t="s">
        <v>1122</v>
      </c>
      <c r="B646" s="37" t="s">
        <v>129</v>
      </c>
      <c r="C646" s="41">
        <v>20</v>
      </c>
      <c r="D646" s="42"/>
      <c r="E646" s="42">
        <v>2.335</v>
      </c>
      <c r="F646" s="35"/>
      <c r="G646" s="35">
        <v>139900</v>
      </c>
      <c r="H646" s="36" t="s">
        <v>64</v>
      </c>
      <c r="I646" s="40" t="s">
        <v>1123</v>
      </c>
      <c r="J646" s="214"/>
      <c r="K646" s="216"/>
    </row>
    <row r="647" spans="1:11" s="217" customFormat="1" ht="15.75" customHeight="1">
      <c r="A647" s="36" t="s">
        <v>1124</v>
      </c>
      <c r="B647" s="37" t="s">
        <v>44</v>
      </c>
      <c r="C647" s="41">
        <v>20</v>
      </c>
      <c r="D647" s="42">
        <v>0.4</v>
      </c>
      <c r="E647" s="39"/>
      <c r="F647" s="35"/>
      <c r="G647" s="35">
        <v>169900</v>
      </c>
      <c r="H647" s="36" t="s">
        <v>45</v>
      </c>
      <c r="I647" s="40" t="s">
        <v>1125</v>
      </c>
      <c r="J647" s="214"/>
      <c r="K647" s="216"/>
    </row>
    <row r="648" spans="1:11" s="217" customFormat="1" ht="15.75" customHeight="1">
      <c r="A648" s="65" t="s">
        <v>1126</v>
      </c>
      <c r="B648" s="37" t="s">
        <v>129</v>
      </c>
      <c r="C648" s="41">
        <v>20</v>
      </c>
      <c r="D648" s="42">
        <v>11.8</v>
      </c>
      <c r="E648" s="39">
        <v>7.37</v>
      </c>
      <c r="F648" s="35"/>
      <c r="G648" s="35">
        <v>147900</v>
      </c>
      <c r="H648" s="36" t="s">
        <v>38</v>
      </c>
      <c r="I648" s="40" t="s">
        <v>1127</v>
      </c>
      <c r="J648" s="214"/>
      <c r="K648" s="216"/>
    </row>
    <row r="649" spans="1:11" s="217" customFormat="1" ht="15.75" customHeight="1">
      <c r="A649" s="65" t="s">
        <v>1126</v>
      </c>
      <c r="B649" s="37" t="s">
        <v>129</v>
      </c>
      <c r="C649" s="41" t="s">
        <v>33</v>
      </c>
      <c r="D649" s="42">
        <v>207.08199999999999</v>
      </c>
      <c r="E649" s="39"/>
      <c r="F649" s="35">
        <v>149900</v>
      </c>
      <c r="G649" s="35">
        <v>152900</v>
      </c>
      <c r="H649" s="36" t="s">
        <v>25</v>
      </c>
      <c r="I649" s="40" t="s">
        <v>1128</v>
      </c>
      <c r="J649" s="214"/>
      <c r="K649" s="216"/>
    </row>
    <row r="650" spans="1:11" s="217" customFormat="1" ht="15.75" customHeight="1">
      <c r="A650" s="36" t="s">
        <v>1129</v>
      </c>
      <c r="B650" s="37" t="s">
        <v>129</v>
      </c>
      <c r="C650" s="96" t="s">
        <v>1130</v>
      </c>
      <c r="D650" s="42">
        <v>57.682000000000002</v>
      </c>
      <c r="E650" s="39"/>
      <c r="F650" s="35">
        <v>144900</v>
      </c>
      <c r="G650" s="35">
        <v>149900</v>
      </c>
      <c r="H650" s="36" t="s">
        <v>25</v>
      </c>
      <c r="I650" s="40" t="s">
        <v>1131</v>
      </c>
      <c r="J650" s="214"/>
      <c r="K650" s="216"/>
    </row>
    <row r="651" spans="1:11" s="217" customFormat="1" ht="15.75" customHeight="1">
      <c r="A651" s="36" t="s">
        <v>1132</v>
      </c>
      <c r="B651" s="37" t="s">
        <v>129</v>
      </c>
      <c r="C651" s="96" t="s">
        <v>109</v>
      </c>
      <c r="D651" s="42"/>
      <c r="E651" s="39">
        <v>1.5249999999999999</v>
      </c>
      <c r="F651" s="35"/>
      <c r="G651" s="35">
        <v>149900</v>
      </c>
      <c r="H651" s="36" t="s">
        <v>64</v>
      </c>
      <c r="I651" s="40" t="s">
        <v>1133</v>
      </c>
      <c r="J651" s="214"/>
      <c r="K651" s="216"/>
    </row>
    <row r="652" spans="1:11" s="217" customFormat="1" ht="15.75" customHeight="1">
      <c r="A652" s="65" t="s">
        <v>1134</v>
      </c>
      <c r="B652" s="37" t="s">
        <v>129</v>
      </c>
      <c r="C652" s="41">
        <v>20</v>
      </c>
      <c r="D652" s="42">
        <v>7.6230000000000002</v>
      </c>
      <c r="E652" s="42">
        <v>103.398</v>
      </c>
      <c r="F652" s="35" t="s">
        <v>848</v>
      </c>
      <c r="G652" s="35">
        <v>139900</v>
      </c>
      <c r="H652" s="36" t="s">
        <v>25</v>
      </c>
      <c r="I652" s="40" t="s">
        <v>1135</v>
      </c>
      <c r="J652" s="214"/>
      <c r="K652" s="216"/>
    </row>
    <row r="653" spans="1:11" s="217" customFormat="1" ht="15.75" customHeight="1">
      <c r="A653" s="36" t="s">
        <v>1136</v>
      </c>
      <c r="B653" s="37" t="s">
        <v>129</v>
      </c>
      <c r="C653" s="41" t="s">
        <v>33</v>
      </c>
      <c r="D653" s="42">
        <v>0.309</v>
      </c>
      <c r="E653" s="39"/>
      <c r="F653" s="35"/>
      <c r="G653" s="35">
        <v>144900</v>
      </c>
      <c r="H653" s="36" t="s">
        <v>38</v>
      </c>
      <c r="I653" s="40" t="s">
        <v>1137</v>
      </c>
      <c r="J653" s="214"/>
      <c r="K653" s="216"/>
    </row>
    <row r="654" spans="1:11" s="217" customFormat="1" ht="15.75" customHeight="1">
      <c r="A654" s="36" t="s">
        <v>1138</v>
      </c>
      <c r="B654" s="37" t="s">
        <v>157</v>
      </c>
      <c r="C654" s="41" t="s">
        <v>399</v>
      </c>
      <c r="D654" s="42"/>
      <c r="E654" s="39">
        <v>19.600000000000001</v>
      </c>
      <c r="F654" s="35" t="s">
        <v>425</v>
      </c>
      <c r="G654" s="35">
        <v>109900</v>
      </c>
      <c r="H654" s="36" t="s">
        <v>38</v>
      </c>
      <c r="I654" s="40" t="s">
        <v>1139</v>
      </c>
      <c r="J654" s="214"/>
      <c r="K654" s="216"/>
    </row>
    <row r="655" spans="1:11" s="217" customFormat="1" ht="15.75" customHeight="1">
      <c r="A655" s="36" t="s">
        <v>1140</v>
      </c>
      <c r="B655" s="37" t="s">
        <v>212</v>
      </c>
      <c r="C655" s="41" t="s">
        <v>104</v>
      </c>
      <c r="D655" s="42"/>
      <c r="E655" s="39">
        <v>2.2250000000000001</v>
      </c>
      <c r="F655" s="35"/>
      <c r="G655" s="35">
        <v>144900</v>
      </c>
      <c r="H655" s="36" t="s">
        <v>64</v>
      </c>
      <c r="I655" s="40" t="s">
        <v>1141</v>
      </c>
      <c r="J655" s="214"/>
      <c r="K655" s="216"/>
    </row>
    <row r="656" spans="1:11" s="217" customFormat="1" ht="15.75" customHeight="1">
      <c r="A656" s="36" t="s">
        <v>1142</v>
      </c>
      <c r="B656" s="37" t="s">
        <v>157</v>
      </c>
      <c r="C656" s="41" t="s">
        <v>33</v>
      </c>
      <c r="D656" s="42"/>
      <c r="E656" s="39">
        <v>27.46</v>
      </c>
      <c r="F656" s="35"/>
      <c r="G656" s="35">
        <v>149900</v>
      </c>
      <c r="H656" s="36" t="s">
        <v>49</v>
      </c>
      <c r="I656" s="97" t="s">
        <v>1143</v>
      </c>
      <c r="J656" s="214"/>
      <c r="K656" s="216"/>
    </row>
    <row r="657" spans="1:11" s="217" customFormat="1" ht="15.75" customHeight="1">
      <c r="A657" s="36" t="s">
        <v>1144</v>
      </c>
      <c r="B657" s="37" t="s">
        <v>129</v>
      </c>
      <c r="C657" s="41" t="s">
        <v>1145</v>
      </c>
      <c r="D657" s="42"/>
      <c r="E657" s="39">
        <v>2.3199999999999998</v>
      </c>
      <c r="F657" s="35"/>
      <c r="G657" s="35">
        <v>159900</v>
      </c>
      <c r="H657" s="36" t="s">
        <v>64</v>
      </c>
      <c r="I657" s="40" t="s">
        <v>1146</v>
      </c>
      <c r="J657" s="214"/>
      <c r="K657" s="216"/>
    </row>
    <row r="658" spans="1:11" s="217" customFormat="1" ht="15.75" customHeight="1">
      <c r="A658" s="36" t="s">
        <v>1147</v>
      </c>
      <c r="B658" s="37" t="s">
        <v>129</v>
      </c>
      <c r="C658" s="55">
        <v>20</v>
      </c>
      <c r="D658" s="42">
        <v>4.4030000000000005</v>
      </c>
      <c r="E658" s="42">
        <v>7.66</v>
      </c>
      <c r="F658" s="35"/>
      <c r="G658" s="35">
        <v>129900</v>
      </c>
      <c r="H658" s="36" t="s">
        <v>38</v>
      </c>
      <c r="I658" s="40" t="s">
        <v>1148</v>
      </c>
      <c r="J658" s="215"/>
      <c r="K658" s="219"/>
    </row>
    <row r="659" spans="1:11" s="217" customFormat="1" ht="15.75" customHeight="1">
      <c r="A659" s="36" t="s">
        <v>1147</v>
      </c>
      <c r="B659" s="37" t="s">
        <v>212</v>
      </c>
      <c r="C659" s="55" t="s">
        <v>33</v>
      </c>
      <c r="D659" s="42"/>
      <c r="E659" s="42">
        <v>2.21</v>
      </c>
      <c r="F659" s="35"/>
      <c r="G659" s="35">
        <v>155900</v>
      </c>
      <c r="H659" s="36" t="s">
        <v>49</v>
      </c>
      <c r="I659" s="40" t="s">
        <v>1149</v>
      </c>
      <c r="J659" s="215"/>
      <c r="K659" s="219"/>
    </row>
    <row r="660" spans="1:11" s="217" customFormat="1" ht="15.75" customHeight="1">
      <c r="A660" s="36" t="s">
        <v>1147</v>
      </c>
      <c r="B660" s="37" t="s">
        <v>129</v>
      </c>
      <c r="C660" s="55" t="s">
        <v>403</v>
      </c>
      <c r="D660" s="42">
        <v>5.2210000000000001</v>
      </c>
      <c r="E660" s="42">
        <v>4.72</v>
      </c>
      <c r="F660" s="35"/>
      <c r="G660" s="35">
        <v>139900</v>
      </c>
      <c r="H660" s="36" t="s">
        <v>25</v>
      </c>
      <c r="I660" s="40" t="s">
        <v>1150</v>
      </c>
      <c r="J660" s="215"/>
      <c r="K660" s="219"/>
    </row>
    <row r="661" spans="1:11" s="217" customFormat="1" ht="15.75" customHeight="1">
      <c r="A661" s="36" t="s">
        <v>1151</v>
      </c>
      <c r="B661" s="37" t="s">
        <v>129</v>
      </c>
      <c r="C661" s="41">
        <v>20</v>
      </c>
      <c r="D661" s="42"/>
      <c r="E661" s="39">
        <v>49.234999999999999</v>
      </c>
      <c r="F661" s="35"/>
      <c r="G661" s="35">
        <v>109900</v>
      </c>
      <c r="H661" s="36" t="s">
        <v>25</v>
      </c>
      <c r="I661" s="40" t="s">
        <v>1152</v>
      </c>
      <c r="J661" s="214"/>
      <c r="K661" s="216"/>
    </row>
    <row r="662" spans="1:11" s="217" customFormat="1" ht="15.75" customHeight="1">
      <c r="A662" s="36" t="s">
        <v>1151</v>
      </c>
      <c r="B662" s="37" t="s">
        <v>129</v>
      </c>
      <c r="C662" s="41">
        <v>20</v>
      </c>
      <c r="D662" s="42">
        <v>7.09</v>
      </c>
      <c r="E662" s="39">
        <v>16.475000000000001</v>
      </c>
      <c r="F662" s="35"/>
      <c r="G662" s="35">
        <v>149900</v>
      </c>
      <c r="H662" s="36" t="s">
        <v>25</v>
      </c>
      <c r="I662" s="40" t="s">
        <v>1153</v>
      </c>
      <c r="J662" s="214"/>
      <c r="K662" s="216"/>
    </row>
    <row r="663" spans="1:11" s="217" customFormat="1" ht="15.75" customHeight="1">
      <c r="A663" s="36" t="s">
        <v>1151</v>
      </c>
      <c r="B663" s="37" t="s">
        <v>157</v>
      </c>
      <c r="C663" s="41" t="s">
        <v>104</v>
      </c>
      <c r="D663" s="42"/>
      <c r="E663" s="39">
        <v>0.24</v>
      </c>
      <c r="F663" s="35"/>
      <c r="G663" s="35">
        <v>159900</v>
      </c>
      <c r="H663" s="36" t="s">
        <v>64</v>
      </c>
      <c r="I663" s="40" t="s">
        <v>1154</v>
      </c>
      <c r="J663" s="214"/>
      <c r="K663" s="216"/>
    </row>
    <row r="664" spans="1:11" s="217" customFormat="1" ht="15.75" customHeight="1">
      <c r="A664" s="36" t="s">
        <v>1151</v>
      </c>
      <c r="B664" s="37" t="s">
        <v>212</v>
      </c>
      <c r="C664" s="41" t="s">
        <v>33</v>
      </c>
      <c r="D664" s="42">
        <v>26</v>
      </c>
      <c r="E664" s="39"/>
      <c r="F664" s="35"/>
      <c r="G664" s="35">
        <v>149900</v>
      </c>
      <c r="H664" s="36" t="s">
        <v>38</v>
      </c>
      <c r="I664" s="40" t="s">
        <v>1155</v>
      </c>
      <c r="J664" s="214"/>
      <c r="K664" s="216"/>
    </row>
    <row r="665" spans="1:11" s="217" customFormat="1" ht="15.75" customHeight="1">
      <c r="A665" s="36" t="s">
        <v>1156</v>
      </c>
      <c r="B665" s="37" t="s">
        <v>157</v>
      </c>
      <c r="C665" s="41">
        <v>20</v>
      </c>
      <c r="D665" s="42"/>
      <c r="E665" s="39">
        <v>35.909999999999997</v>
      </c>
      <c r="F665" s="35"/>
      <c r="G665" s="35">
        <v>155900</v>
      </c>
      <c r="H665" s="36" t="s">
        <v>64</v>
      </c>
      <c r="I665" s="40" t="s">
        <v>1157</v>
      </c>
      <c r="J665" s="214"/>
      <c r="K665" s="216"/>
    </row>
    <row r="666" spans="1:11" s="217" customFormat="1" ht="15.75" customHeight="1">
      <c r="A666" s="36" t="s">
        <v>1158</v>
      </c>
      <c r="B666" s="37" t="s">
        <v>44</v>
      </c>
      <c r="C666" s="41">
        <v>20</v>
      </c>
      <c r="D666" s="42">
        <v>5.6</v>
      </c>
      <c r="E666" s="39"/>
      <c r="F666" s="35"/>
      <c r="G666" s="35">
        <v>229900</v>
      </c>
      <c r="H666" s="36" t="s">
        <v>45</v>
      </c>
      <c r="I666" s="40" t="s">
        <v>1159</v>
      </c>
      <c r="J666" s="214"/>
      <c r="K666" s="216"/>
    </row>
    <row r="667" spans="1:11" s="217" customFormat="1" ht="15.75" customHeight="1">
      <c r="A667" s="65" t="s">
        <v>1156</v>
      </c>
      <c r="B667" s="37" t="s">
        <v>212</v>
      </c>
      <c r="C667" s="41" t="s">
        <v>232</v>
      </c>
      <c r="D667" s="42">
        <v>10.891</v>
      </c>
      <c r="E667" s="39"/>
      <c r="F667" s="35"/>
      <c r="G667" s="35">
        <v>188900</v>
      </c>
      <c r="H667" s="36" t="s">
        <v>38</v>
      </c>
      <c r="I667" s="40" t="s">
        <v>1102</v>
      </c>
      <c r="J667" s="214"/>
      <c r="K667" s="216"/>
    </row>
    <row r="668" spans="1:11" s="217" customFormat="1" ht="15.75" customHeight="1">
      <c r="A668" s="36" t="s">
        <v>1160</v>
      </c>
      <c r="B668" s="37" t="s">
        <v>212</v>
      </c>
      <c r="C668" s="41">
        <v>20</v>
      </c>
      <c r="D668" s="42"/>
      <c r="E668" s="39">
        <v>4.62</v>
      </c>
      <c r="F668" s="35"/>
      <c r="G668" s="35">
        <v>169900</v>
      </c>
      <c r="H668" s="36" t="s">
        <v>64</v>
      </c>
      <c r="I668" s="40" t="s">
        <v>1161</v>
      </c>
      <c r="J668" s="214"/>
      <c r="K668" s="216"/>
    </row>
    <row r="669" spans="1:11" s="217" customFormat="1" ht="15.75" customHeight="1">
      <c r="A669" s="36" t="s">
        <v>1160</v>
      </c>
      <c r="B669" s="37" t="s">
        <v>157</v>
      </c>
      <c r="C669" s="98" t="s">
        <v>1162</v>
      </c>
      <c r="D669" s="42"/>
      <c r="E669" s="39">
        <v>12.67</v>
      </c>
      <c r="F669" s="35"/>
      <c r="G669" s="35">
        <v>219900</v>
      </c>
      <c r="H669" s="36" t="s">
        <v>64</v>
      </c>
      <c r="I669" s="40" t="s">
        <v>1163</v>
      </c>
      <c r="J669" s="214"/>
      <c r="K669" s="216"/>
    </row>
    <row r="670" spans="1:11" s="209" customFormat="1" ht="15.75" customHeight="1">
      <c r="A670" s="36" t="s">
        <v>1164</v>
      </c>
      <c r="B670" s="37" t="s">
        <v>157</v>
      </c>
      <c r="C670" s="41">
        <v>20</v>
      </c>
      <c r="D670" s="42"/>
      <c r="E670" s="84">
        <v>4.47</v>
      </c>
      <c r="F670" s="35"/>
      <c r="G670" s="35">
        <v>149900</v>
      </c>
      <c r="H670" s="36" t="s">
        <v>49</v>
      </c>
      <c r="I670" s="40" t="s">
        <v>352</v>
      </c>
      <c r="J670" s="218"/>
      <c r="K670" s="215"/>
    </row>
    <row r="671" spans="1:11" s="217" customFormat="1" ht="15.75" customHeight="1">
      <c r="A671" s="36" t="s">
        <v>1165</v>
      </c>
      <c r="B671" s="37" t="s">
        <v>44</v>
      </c>
      <c r="C671" s="41">
        <v>20</v>
      </c>
      <c r="D671" s="42">
        <v>36.56</v>
      </c>
      <c r="E671" s="39"/>
      <c r="F671" s="35"/>
      <c r="G671" s="35">
        <v>199900</v>
      </c>
      <c r="H671" s="36" t="s">
        <v>45</v>
      </c>
      <c r="I671" s="40" t="s">
        <v>1166</v>
      </c>
      <c r="J671" s="214"/>
      <c r="K671" s="216"/>
    </row>
    <row r="672" spans="1:11" s="209" customFormat="1" ht="15.75" customHeight="1">
      <c r="A672" s="36" t="s">
        <v>1164</v>
      </c>
      <c r="B672" s="37" t="s">
        <v>212</v>
      </c>
      <c r="C672" s="41" t="s">
        <v>33</v>
      </c>
      <c r="D672" s="42"/>
      <c r="E672" s="84">
        <v>4.57</v>
      </c>
      <c r="F672" s="35"/>
      <c r="G672" s="35">
        <v>173900</v>
      </c>
      <c r="H672" s="36" t="s">
        <v>64</v>
      </c>
      <c r="I672" s="40" t="s">
        <v>1167</v>
      </c>
      <c r="J672" s="218"/>
      <c r="K672" s="215"/>
    </row>
    <row r="673" spans="1:11" s="209" customFormat="1" ht="15.75" customHeight="1">
      <c r="A673" s="36" t="s">
        <v>1168</v>
      </c>
      <c r="B673" s="37" t="s">
        <v>129</v>
      </c>
      <c r="C673" s="41" t="s">
        <v>33</v>
      </c>
      <c r="D673" s="42"/>
      <c r="E673" s="84">
        <v>5.03</v>
      </c>
      <c r="F673" s="35"/>
      <c r="G673" s="35">
        <v>169900</v>
      </c>
      <c r="H673" s="36" t="s">
        <v>64</v>
      </c>
      <c r="I673" s="40" t="s">
        <v>1169</v>
      </c>
      <c r="J673" s="218"/>
      <c r="K673" s="215"/>
    </row>
    <row r="674" spans="1:11" s="217" customFormat="1" ht="15.75" customHeight="1">
      <c r="A674" s="36" t="s">
        <v>1170</v>
      </c>
      <c r="B674" s="37" t="s">
        <v>44</v>
      </c>
      <c r="C674" s="41">
        <v>20</v>
      </c>
      <c r="D674" s="42">
        <v>3.8</v>
      </c>
      <c r="E674" s="39"/>
      <c r="F674" s="35"/>
      <c r="G674" s="35">
        <v>169900</v>
      </c>
      <c r="H674" s="36" t="s">
        <v>45</v>
      </c>
      <c r="I674" s="40" t="s">
        <v>1171</v>
      </c>
      <c r="J674" s="214"/>
      <c r="K674" s="216"/>
    </row>
    <row r="675" spans="1:11" s="209" customFormat="1" ht="15.75" customHeight="1">
      <c r="A675" s="36" t="s">
        <v>1172</v>
      </c>
      <c r="B675" s="37" t="s">
        <v>157</v>
      </c>
      <c r="C675" s="41">
        <v>20</v>
      </c>
      <c r="D675" s="42"/>
      <c r="E675" s="39">
        <v>4.3250000000000002</v>
      </c>
      <c r="F675" s="35"/>
      <c r="G675" s="35">
        <v>169900</v>
      </c>
      <c r="H675" s="36" t="s">
        <v>64</v>
      </c>
      <c r="I675" s="40" t="s">
        <v>1173</v>
      </c>
      <c r="J675" s="214"/>
      <c r="K675" s="215"/>
    </row>
    <row r="676" spans="1:11" s="209" customFormat="1" ht="15.75" customHeight="1">
      <c r="A676" s="36" t="s">
        <v>1172</v>
      </c>
      <c r="B676" s="37" t="s">
        <v>212</v>
      </c>
      <c r="C676" s="41" t="s">
        <v>33</v>
      </c>
      <c r="D676" s="42"/>
      <c r="E676" s="39">
        <v>0.68500000000000005</v>
      </c>
      <c r="F676" s="35"/>
      <c r="G676" s="35">
        <v>177900</v>
      </c>
      <c r="H676" s="36" t="s">
        <v>64</v>
      </c>
      <c r="I676" s="40" t="s">
        <v>1174</v>
      </c>
      <c r="J676" s="214"/>
      <c r="K676" s="215"/>
    </row>
    <row r="677" spans="1:11" s="209" customFormat="1" ht="15.75" customHeight="1">
      <c r="A677" s="36" t="s">
        <v>1175</v>
      </c>
      <c r="B677" s="37" t="s">
        <v>157</v>
      </c>
      <c r="C677" s="41" t="s">
        <v>120</v>
      </c>
      <c r="D677" s="42"/>
      <c r="E677" s="42">
        <v>1.43</v>
      </c>
      <c r="F677" s="35"/>
      <c r="G677" s="35">
        <v>399900</v>
      </c>
      <c r="H677" s="36" t="s">
        <v>970</v>
      </c>
      <c r="I677" s="40" t="s">
        <v>1176</v>
      </c>
      <c r="J677" s="218"/>
      <c r="K677" s="215"/>
    </row>
    <row r="678" spans="1:11" s="209" customFormat="1" ht="15.75" customHeight="1">
      <c r="A678" s="36" t="s">
        <v>1177</v>
      </c>
      <c r="B678" s="37" t="s">
        <v>212</v>
      </c>
      <c r="C678" s="41" t="s">
        <v>33</v>
      </c>
      <c r="D678" s="42"/>
      <c r="E678" s="42">
        <v>1.43</v>
      </c>
      <c r="F678" s="35"/>
      <c r="G678" s="35">
        <v>229900</v>
      </c>
      <c r="H678" s="36" t="s">
        <v>64</v>
      </c>
      <c r="I678" s="40" t="s">
        <v>1178</v>
      </c>
      <c r="J678" s="218"/>
      <c r="K678" s="215"/>
    </row>
    <row r="679" spans="1:11" s="209" customFormat="1" ht="15.75" customHeight="1">
      <c r="A679" s="36" t="s">
        <v>1177</v>
      </c>
      <c r="B679" s="37" t="s">
        <v>212</v>
      </c>
      <c r="C679" s="41">
        <v>35</v>
      </c>
      <c r="D679" s="42"/>
      <c r="E679" s="42">
        <v>1.29</v>
      </c>
      <c r="F679" s="35"/>
      <c r="G679" s="35">
        <v>219900</v>
      </c>
      <c r="H679" s="36" t="s">
        <v>64</v>
      </c>
      <c r="I679" s="40" t="s">
        <v>1179</v>
      </c>
      <c r="J679" s="218"/>
      <c r="K679" s="215"/>
    </row>
    <row r="680" spans="1:11" s="209" customFormat="1" ht="15.75" customHeight="1">
      <c r="A680" s="36" t="s">
        <v>1177</v>
      </c>
      <c r="B680" s="37" t="s">
        <v>212</v>
      </c>
      <c r="C680" s="41" t="s">
        <v>363</v>
      </c>
      <c r="D680" s="42"/>
      <c r="E680" s="42">
        <v>2.1850000000000001</v>
      </c>
      <c r="F680" s="35"/>
      <c r="G680" s="35">
        <v>249900</v>
      </c>
      <c r="H680" s="36" t="s">
        <v>64</v>
      </c>
      <c r="I680" s="40" t="s">
        <v>1180</v>
      </c>
      <c r="J680" s="218"/>
      <c r="K680" s="215"/>
    </row>
    <row r="681" spans="1:11" s="209" customFormat="1" ht="15.75" customHeight="1">
      <c r="A681" s="36" t="s">
        <v>1181</v>
      </c>
      <c r="B681" s="37" t="s">
        <v>212</v>
      </c>
      <c r="C681" s="41">
        <v>20</v>
      </c>
      <c r="D681" s="42"/>
      <c r="E681" s="42">
        <v>2.5</v>
      </c>
      <c r="F681" s="35"/>
      <c r="G681" s="35">
        <v>229900</v>
      </c>
      <c r="H681" s="36" t="s">
        <v>38</v>
      </c>
      <c r="I681" s="40" t="s">
        <v>1182</v>
      </c>
      <c r="J681" s="218"/>
      <c r="K681" s="215"/>
    </row>
    <row r="682" spans="1:11" s="209" customFormat="1" ht="15.75" customHeight="1">
      <c r="A682" s="36" t="s">
        <v>1183</v>
      </c>
      <c r="B682" s="37" t="s">
        <v>212</v>
      </c>
      <c r="C682" s="41">
        <v>20</v>
      </c>
      <c r="D682" s="42"/>
      <c r="E682" s="42">
        <v>1.48</v>
      </c>
      <c r="F682" s="35"/>
      <c r="G682" s="35">
        <v>219900</v>
      </c>
      <c r="H682" s="36" t="s">
        <v>64</v>
      </c>
      <c r="I682" s="40" t="s">
        <v>1184</v>
      </c>
      <c r="J682" s="218"/>
      <c r="K682" s="215"/>
    </row>
    <row r="683" spans="1:11" s="209" customFormat="1" ht="15.75" customHeight="1">
      <c r="A683" s="36" t="s">
        <v>1185</v>
      </c>
      <c r="B683" s="37" t="s">
        <v>212</v>
      </c>
      <c r="C683" s="41">
        <v>20</v>
      </c>
      <c r="D683" s="42"/>
      <c r="E683" s="42">
        <v>3.2</v>
      </c>
      <c r="F683" s="35"/>
      <c r="G683" s="35">
        <v>229900</v>
      </c>
      <c r="H683" s="36" t="s">
        <v>38</v>
      </c>
      <c r="I683" s="40" t="s">
        <v>1182</v>
      </c>
      <c r="J683" s="218"/>
      <c r="K683" s="215"/>
    </row>
    <row r="684" spans="1:11" s="209" customFormat="1" ht="15.75" customHeight="1">
      <c r="A684" s="36" t="s">
        <v>1186</v>
      </c>
      <c r="B684" s="37" t="s">
        <v>212</v>
      </c>
      <c r="C684" s="41">
        <v>20</v>
      </c>
      <c r="D684" s="42"/>
      <c r="E684" s="42">
        <v>0.57000000000000006</v>
      </c>
      <c r="F684" s="35"/>
      <c r="G684" s="35">
        <v>179900</v>
      </c>
      <c r="H684" s="36" t="s">
        <v>64</v>
      </c>
      <c r="I684" s="40" t="s">
        <v>1187</v>
      </c>
      <c r="J684" s="218"/>
      <c r="K684" s="215"/>
    </row>
    <row r="685" spans="1:11" s="217" customFormat="1" ht="15.75" customHeight="1">
      <c r="A685" s="36" t="s">
        <v>1188</v>
      </c>
      <c r="B685" s="37" t="s">
        <v>129</v>
      </c>
      <c r="C685" s="96" t="s">
        <v>1189</v>
      </c>
      <c r="D685" s="42"/>
      <c r="E685" s="39">
        <v>0.59</v>
      </c>
      <c r="F685" s="35"/>
      <c r="G685" s="35">
        <v>133900</v>
      </c>
      <c r="H685" s="36" t="s">
        <v>64</v>
      </c>
      <c r="I685" s="40" t="s">
        <v>1190</v>
      </c>
      <c r="J685" s="214"/>
      <c r="K685" s="216"/>
    </row>
    <row r="686" spans="1:11" s="217" customFormat="1" ht="15.75" customHeight="1">
      <c r="A686" s="36" t="s">
        <v>1191</v>
      </c>
      <c r="B686" s="37" t="s">
        <v>129</v>
      </c>
      <c r="C686" s="96">
        <v>20</v>
      </c>
      <c r="D686" s="42">
        <v>1.08</v>
      </c>
      <c r="E686" s="39">
        <v>4.34</v>
      </c>
      <c r="F686" s="35"/>
      <c r="G686" s="35">
        <v>159900</v>
      </c>
      <c r="H686" s="36" t="s">
        <v>25</v>
      </c>
      <c r="I686" s="40" t="s">
        <v>1192</v>
      </c>
      <c r="J686" s="214"/>
      <c r="K686" s="216"/>
    </row>
    <row r="687" spans="1:11" s="217" customFormat="1" ht="15.75" customHeight="1">
      <c r="A687" s="36" t="s">
        <v>1191</v>
      </c>
      <c r="B687" s="37" t="s">
        <v>212</v>
      </c>
      <c r="C687" s="96" t="s">
        <v>33</v>
      </c>
      <c r="D687" s="42"/>
      <c r="E687" s="39">
        <v>7.12</v>
      </c>
      <c r="F687" s="35"/>
      <c r="G687" s="35">
        <v>159900</v>
      </c>
      <c r="H687" s="36" t="s">
        <v>49</v>
      </c>
      <c r="I687" s="40" t="s">
        <v>1193</v>
      </c>
      <c r="J687" s="214"/>
      <c r="K687" s="216"/>
    </row>
    <row r="688" spans="1:11" s="217" customFormat="1" ht="15.75" customHeight="1">
      <c r="A688" s="36" t="s">
        <v>1194</v>
      </c>
      <c r="B688" s="37" t="s">
        <v>212</v>
      </c>
      <c r="C688" s="96" t="s">
        <v>33</v>
      </c>
      <c r="D688" s="42"/>
      <c r="E688" s="39">
        <v>1.7730000000000001</v>
      </c>
      <c r="F688" s="35"/>
      <c r="G688" s="35">
        <v>189900</v>
      </c>
      <c r="H688" s="36" t="s">
        <v>64</v>
      </c>
      <c r="I688" s="40" t="s">
        <v>1195</v>
      </c>
      <c r="J688" s="214"/>
      <c r="K688" s="216"/>
    </row>
    <row r="689" spans="1:11" s="217" customFormat="1" ht="15.75" customHeight="1">
      <c r="A689" s="36" t="s">
        <v>1196</v>
      </c>
      <c r="B689" s="37" t="s">
        <v>212</v>
      </c>
      <c r="C689" s="96">
        <v>45</v>
      </c>
      <c r="D689" s="42"/>
      <c r="E689" s="39">
        <v>2.1850000000000001</v>
      </c>
      <c r="F689" s="35"/>
      <c r="G689" s="35">
        <v>249900</v>
      </c>
      <c r="H689" s="36" t="s">
        <v>64</v>
      </c>
      <c r="I689" s="40" t="s">
        <v>1197</v>
      </c>
      <c r="J689" s="214"/>
      <c r="K689" s="216"/>
    </row>
    <row r="690" spans="1:11" s="217" customFormat="1" ht="15.75" customHeight="1">
      <c r="A690" s="36" t="s">
        <v>1198</v>
      </c>
      <c r="B690" s="37" t="s">
        <v>212</v>
      </c>
      <c r="C690" s="96" t="s">
        <v>150</v>
      </c>
      <c r="D690" s="42"/>
      <c r="E690" s="39">
        <v>2.1800000000000002</v>
      </c>
      <c r="F690" s="35"/>
      <c r="G690" s="35">
        <v>249900</v>
      </c>
      <c r="H690" s="36" t="s">
        <v>64</v>
      </c>
      <c r="I690" s="40" t="s">
        <v>1199</v>
      </c>
      <c r="J690" s="214"/>
      <c r="K690" s="216"/>
    </row>
    <row r="691" spans="1:11" s="217" customFormat="1" ht="15.75" customHeight="1">
      <c r="A691" s="36" t="s">
        <v>1200</v>
      </c>
      <c r="B691" s="37" t="s">
        <v>129</v>
      </c>
      <c r="C691" s="41">
        <v>20</v>
      </c>
      <c r="D691" s="42"/>
      <c r="E691" s="39">
        <v>0.59899999999999998</v>
      </c>
      <c r="F691" s="35"/>
      <c r="G691" s="35">
        <v>119900</v>
      </c>
      <c r="H691" s="36" t="s">
        <v>25</v>
      </c>
      <c r="I691" s="40" t="s">
        <v>1201</v>
      </c>
      <c r="J691" s="216"/>
      <c r="K691" s="219"/>
    </row>
    <row r="692" spans="1:11" s="217" customFormat="1" ht="15.75" customHeight="1">
      <c r="A692" s="36" t="s">
        <v>1202</v>
      </c>
      <c r="B692" s="37" t="s">
        <v>129</v>
      </c>
      <c r="C692" s="55" t="s">
        <v>104</v>
      </c>
      <c r="D692" s="42">
        <v>2.198</v>
      </c>
      <c r="E692" s="39"/>
      <c r="F692" s="35"/>
      <c r="G692" s="35">
        <v>99900</v>
      </c>
      <c r="H692" s="36" t="s">
        <v>25</v>
      </c>
      <c r="I692" s="99" t="s">
        <v>1203</v>
      </c>
      <c r="J692" s="214"/>
      <c r="K692" s="216"/>
    </row>
    <row r="693" spans="1:11" s="217" customFormat="1" ht="15.75" customHeight="1">
      <c r="A693" s="36" t="s">
        <v>1204</v>
      </c>
      <c r="B693" s="37" t="s">
        <v>168</v>
      </c>
      <c r="C693" s="55" t="s">
        <v>33</v>
      </c>
      <c r="D693" s="42">
        <v>21.8</v>
      </c>
      <c r="E693" s="39"/>
      <c r="F693" s="35"/>
      <c r="G693" s="35">
        <v>64500</v>
      </c>
      <c r="H693" s="36" t="s">
        <v>779</v>
      </c>
      <c r="I693" s="40" t="s">
        <v>1205</v>
      </c>
      <c r="J693" s="214"/>
      <c r="K693" s="216"/>
    </row>
    <row r="694" spans="1:11" s="217" customFormat="1" ht="15.75" customHeight="1">
      <c r="A694" s="36" t="s">
        <v>1206</v>
      </c>
      <c r="B694" s="37" t="s">
        <v>129</v>
      </c>
      <c r="C694" s="96">
        <v>20</v>
      </c>
      <c r="D694" s="42">
        <v>1.177</v>
      </c>
      <c r="E694" s="39">
        <v>5.29</v>
      </c>
      <c r="F694" s="35"/>
      <c r="G694" s="35">
        <v>125900</v>
      </c>
      <c r="H694" s="36" t="s">
        <v>38</v>
      </c>
      <c r="I694" s="40" t="s">
        <v>1207</v>
      </c>
      <c r="J694" s="215"/>
      <c r="K694" s="216"/>
    </row>
    <row r="695" spans="1:11" s="209" customFormat="1" ht="15.75" customHeight="1">
      <c r="A695" s="36" t="s">
        <v>1206</v>
      </c>
      <c r="B695" s="37" t="s">
        <v>157</v>
      </c>
      <c r="C695" s="38" t="s">
        <v>109</v>
      </c>
      <c r="D695" s="42">
        <v>8.2050000000000001</v>
      </c>
      <c r="E695" s="39"/>
      <c r="F695" s="35"/>
      <c r="G695" s="35">
        <v>155900</v>
      </c>
      <c r="H695" s="36" t="s">
        <v>64</v>
      </c>
      <c r="I695" s="100" t="s">
        <v>1208</v>
      </c>
      <c r="J695" s="218"/>
      <c r="K695" s="215"/>
    </row>
    <row r="696" spans="1:11" s="217" customFormat="1" ht="15.75" customHeight="1">
      <c r="A696" s="36" t="s">
        <v>1206</v>
      </c>
      <c r="B696" s="37" t="s">
        <v>129</v>
      </c>
      <c r="C696" s="96" t="s">
        <v>33</v>
      </c>
      <c r="D696" s="42">
        <v>3.2720000000000002</v>
      </c>
      <c r="E696" s="39"/>
      <c r="F696" s="35"/>
      <c r="G696" s="35">
        <v>119900</v>
      </c>
      <c r="H696" s="36" t="s">
        <v>38</v>
      </c>
      <c r="I696" s="40" t="s">
        <v>1209</v>
      </c>
      <c r="J696" s="214"/>
      <c r="K696" s="216"/>
    </row>
    <row r="697" spans="1:11" s="217" customFormat="1" ht="15.75" customHeight="1">
      <c r="A697" s="36" t="s">
        <v>1206</v>
      </c>
      <c r="B697" s="37" t="s">
        <v>157</v>
      </c>
      <c r="C697" s="96" t="s">
        <v>33</v>
      </c>
      <c r="D697" s="42">
        <v>32.700000000000003</v>
      </c>
      <c r="E697" s="39"/>
      <c r="F697" s="35" t="s">
        <v>406</v>
      </c>
      <c r="G697" s="35">
        <v>144900</v>
      </c>
      <c r="H697" s="36" t="s">
        <v>779</v>
      </c>
      <c r="I697" s="40" t="s">
        <v>1030</v>
      </c>
      <c r="J697" s="214"/>
      <c r="K697" s="216"/>
    </row>
    <row r="698" spans="1:11" s="217" customFormat="1" ht="15.75" customHeight="1">
      <c r="A698" s="65" t="s">
        <v>1210</v>
      </c>
      <c r="B698" s="37" t="s">
        <v>129</v>
      </c>
      <c r="C698" s="96" t="s">
        <v>33</v>
      </c>
      <c r="D698" s="42">
        <v>51.603000000000002</v>
      </c>
      <c r="E698" s="39">
        <v>117.845</v>
      </c>
      <c r="F698" s="35"/>
      <c r="G698" s="35">
        <v>139900</v>
      </c>
      <c r="H698" s="36" t="s">
        <v>25</v>
      </c>
      <c r="I698" s="40" t="s">
        <v>1211</v>
      </c>
      <c r="J698" s="214"/>
      <c r="K698" s="216"/>
    </row>
    <row r="699" spans="1:11" s="217" customFormat="1" ht="15.75" customHeight="1">
      <c r="A699" s="36" t="s">
        <v>1212</v>
      </c>
      <c r="B699" s="37" t="s">
        <v>212</v>
      </c>
      <c r="C699" s="96" t="s">
        <v>33</v>
      </c>
      <c r="D699" s="42"/>
      <c r="E699" s="39">
        <v>100</v>
      </c>
      <c r="F699" s="35"/>
      <c r="G699" s="35">
        <v>129900</v>
      </c>
      <c r="H699" s="36" t="s">
        <v>49</v>
      </c>
      <c r="I699" s="40" t="s">
        <v>1213</v>
      </c>
      <c r="J699" s="214"/>
      <c r="K699" s="216"/>
    </row>
    <row r="700" spans="1:11" s="209" customFormat="1" ht="15.75" customHeight="1">
      <c r="A700" s="36" t="s">
        <v>1206</v>
      </c>
      <c r="B700" s="37" t="s">
        <v>157</v>
      </c>
      <c r="C700" s="38" t="s">
        <v>399</v>
      </c>
      <c r="D700" s="42">
        <v>0.35499999999999998</v>
      </c>
      <c r="E700" s="39"/>
      <c r="F700" s="35"/>
      <c r="G700" s="35">
        <v>188900</v>
      </c>
      <c r="H700" s="36" t="s">
        <v>64</v>
      </c>
      <c r="I700" s="100" t="s">
        <v>1214</v>
      </c>
      <c r="J700" s="218"/>
      <c r="K700" s="215"/>
    </row>
    <row r="701" spans="1:11" s="209" customFormat="1" ht="15.75" customHeight="1">
      <c r="A701" s="36" t="s">
        <v>1204</v>
      </c>
      <c r="B701" s="37" t="s">
        <v>212</v>
      </c>
      <c r="C701" s="38" t="s">
        <v>232</v>
      </c>
      <c r="D701" s="42"/>
      <c r="E701" s="39">
        <v>3.65</v>
      </c>
      <c r="F701" s="35"/>
      <c r="G701" s="35">
        <v>155900</v>
      </c>
      <c r="H701" s="36" t="s">
        <v>49</v>
      </c>
      <c r="I701" s="100" t="s">
        <v>1215</v>
      </c>
      <c r="J701" s="218"/>
      <c r="K701" s="215"/>
    </row>
    <row r="702" spans="1:11" s="209" customFormat="1" ht="15.75" customHeight="1">
      <c r="A702" s="36" t="s">
        <v>1216</v>
      </c>
      <c r="B702" s="37" t="s">
        <v>168</v>
      </c>
      <c r="C702" s="41">
        <v>20</v>
      </c>
      <c r="D702" s="42">
        <v>1.4020000000000001</v>
      </c>
      <c r="E702" s="39"/>
      <c r="F702" s="35"/>
      <c r="G702" s="35">
        <v>79900</v>
      </c>
      <c r="H702" s="36" t="s">
        <v>38</v>
      </c>
      <c r="I702" s="40" t="s">
        <v>1217</v>
      </c>
      <c r="J702" s="214"/>
      <c r="K702" s="215"/>
    </row>
    <row r="703" spans="1:11" s="217" customFormat="1" ht="15.75" customHeight="1">
      <c r="A703" s="36" t="s">
        <v>1218</v>
      </c>
      <c r="B703" s="37" t="s">
        <v>129</v>
      </c>
      <c r="C703" s="55">
        <v>20</v>
      </c>
      <c r="D703" s="42">
        <v>18.244</v>
      </c>
      <c r="E703" s="39">
        <v>0.76</v>
      </c>
      <c r="F703" s="35"/>
      <c r="G703" s="35">
        <v>139900</v>
      </c>
      <c r="H703" s="36" t="s">
        <v>38</v>
      </c>
      <c r="I703" s="40" t="s">
        <v>1219</v>
      </c>
      <c r="J703" s="218"/>
      <c r="K703" s="216"/>
    </row>
    <row r="704" spans="1:11" s="217" customFormat="1" ht="15.75" customHeight="1">
      <c r="A704" s="36" t="s">
        <v>1218</v>
      </c>
      <c r="B704" s="37" t="s">
        <v>129</v>
      </c>
      <c r="C704" s="55" t="s">
        <v>33</v>
      </c>
      <c r="D704" s="42">
        <v>1.6480000000000001</v>
      </c>
      <c r="E704" s="39">
        <v>13.71</v>
      </c>
      <c r="F704" s="35"/>
      <c r="G704" s="35">
        <v>149900</v>
      </c>
      <c r="H704" s="36" t="s">
        <v>38</v>
      </c>
      <c r="I704" s="40" t="s">
        <v>1220</v>
      </c>
      <c r="J704" s="218"/>
      <c r="K704" s="216"/>
    </row>
    <row r="705" spans="1:11" s="209" customFormat="1" ht="15.75" customHeight="1">
      <c r="A705" s="36" t="s">
        <v>1221</v>
      </c>
      <c r="B705" s="37" t="s">
        <v>129</v>
      </c>
      <c r="C705" s="41">
        <v>20</v>
      </c>
      <c r="D705" s="42">
        <v>25.43</v>
      </c>
      <c r="E705" s="42">
        <v>10.785</v>
      </c>
      <c r="F705" s="35"/>
      <c r="G705" s="35">
        <v>139900</v>
      </c>
      <c r="H705" s="36" t="s">
        <v>25</v>
      </c>
      <c r="I705" s="40" t="s">
        <v>1222</v>
      </c>
      <c r="J705" s="218"/>
      <c r="K705" s="215"/>
    </row>
    <row r="706" spans="1:11" s="217" customFormat="1" ht="15.75" customHeight="1">
      <c r="A706" s="36" t="s">
        <v>1223</v>
      </c>
      <c r="B706" s="37" t="s">
        <v>129</v>
      </c>
      <c r="C706" s="96" t="s">
        <v>109</v>
      </c>
      <c r="D706" s="42"/>
      <c r="E706" s="42">
        <v>35.17</v>
      </c>
      <c r="F706" s="35"/>
      <c r="G706" s="35">
        <v>149900</v>
      </c>
      <c r="H706" s="36" t="s">
        <v>64</v>
      </c>
      <c r="I706" s="40" t="s">
        <v>1224</v>
      </c>
      <c r="J706" s="219"/>
      <c r="K706" s="216"/>
    </row>
    <row r="707" spans="1:11" s="217" customFormat="1" ht="15.75" customHeight="1">
      <c r="A707" s="36" t="s">
        <v>1221</v>
      </c>
      <c r="B707" s="37" t="s">
        <v>129</v>
      </c>
      <c r="C707" s="96" t="s">
        <v>33</v>
      </c>
      <c r="D707" s="42">
        <v>25</v>
      </c>
      <c r="E707" s="39">
        <v>8.0500000000000007</v>
      </c>
      <c r="F707" s="35"/>
      <c r="G707" s="35">
        <v>149900</v>
      </c>
      <c r="H707" s="36" t="s">
        <v>25</v>
      </c>
      <c r="I707" s="40" t="s">
        <v>1225</v>
      </c>
      <c r="J707" s="214"/>
      <c r="K707" s="216"/>
    </row>
    <row r="708" spans="1:11" s="217" customFormat="1" ht="15.75" customHeight="1">
      <c r="A708" s="36" t="s">
        <v>1226</v>
      </c>
      <c r="B708" s="37" t="s">
        <v>212</v>
      </c>
      <c r="C708" s="96" t="s">
        <v>232</v>
      </c>
      <c r="D708" s="42">
        <v>4.5600000000000005</v>
      </c>
      <c r="E708" s="39">
        <v>100</v>
      </c>
      <c r="F708" s="35"/>
      <c r="G708" s="35">
        <v>156900</v>
      </c>
      <c r="H708" s="36" t="s">
        <v>38</v>
      </c>
      <c r="I708" s="40" t="s">
        <v>1227</v>
      </c>
      <c r="J708" s="214"/>
      <c r="K708" s="216"/>
    </row>
    <row r="709" spans="1:11" s="217" customFormat="1" ht="15.75" customHeight="1">
      <c r="A709" s="36" t="s">
        <v>1228</v>
      </c>
      <c r="B709" s="37" t="s">
        <v>157</v>
      </c>
      <c r="C709" s="96" t="s">
        <v>104</v>
      </c>
      <c r="D709" s="42">
        <v>1.7749999999999999</v>
      </c>
      <c r="E709" s="39"/>
      <c r="F709" s="35"/>
      <c r="G709" s="35">
        <v>149900</v>
      </c>
      <c r="H709" s="36" t="s">
        <v>64</v>
      </c>
      <c r="I709" s="57" t="s">
        <v>1229</v>
      </c>
      <c r="J709" s="214"/>
      <c r="K709" s="216"/>
    </row>
    <row r="710" spans="1:11" s="217" customFormat="1" ht="15.75" customHeight="1">
      <c r="A710" s="36" t="s">
        <v>1228</v>
      </c>
      <c r="B710" s="37" t="s">
        <v>212</v>
      </c>
      <c r="C710" s="96">
        <v>20</v>
      </c>
      <c r="D710" s="42"/>
      <c r="E710" s="39">
        <v>11.065</v>
      </c>
      <c r="F710" s="35"/>
      <c r="G710" s="35">
        <v>165900</v>
      </c>
      <c r="H710" s="36" t="s">
        <v>64</v>
      </c>
      <c r="I710" s="57" t="s">
        <v>1230</v>
      </c>
      <c r="J710" s="214"/>
      <c r="K710" s="216"/>
    </row>
    <row r="711" spans="1:11" s="217" customFormat="1" ht="15.75" customHeight="1">
      <c r="A711" s="36" t="s">
        <v>1228</v>
      </c>
      <c r="B711" s="37" t="s">
        <v>129</v>
      </c>
      <c r="C711" s="55" t="s">
        <v>403</v>
      </c>
      <c r="D711" s="42"/>
      <c r="E711" s="39">
        <v>169.45699999999999</v>
      </c>
      <c r="F711" s="35">
        <v>129900</v>
      </c>
      <c r="G711" s="35">
        <v>139900</v>
      </c>
      <c r="H711" s="36" t="s">
        <v>25</v>
      </c>
      <c r="I711" s="40" t="s">
        <v>1231</v>
      </c>
      <c r="J711" s="214"/>
      <c r="K711" s="216"/>
    </row>
    <row r="712" spans="1:11" s="217" customFormat="1" ht="15.75" customHeight="1">
      <c r="A712" s="36" t="s">
        <v>1232</v>
      </c>
      <c r="B712" s="37" t="s">
        <v>129</v>
      </c>
      <c r="C712" s="55" t="s">
        <v>403</v>
      </c>
      <c r="D712" s="42">
        <v>343.05099999999999</v>
      </c>
      <c r="E712" s="39"/>
      <c r="F712" s="35"/>
      <c r="G712" s="35">
        <v>129900</v>
      </c>
      <c r="H712" s="36" t="s">
        <v>25</v>
      </c>
      <c r="I712" s="40" t="s">
        <v>1233</v>
      </c>
      <c r="J712" s="214"/>
      <c r="K712" s="216"/>
    </row>
    <row r="713" spans="1:11" s="217" customFormat="1" ht="15.75" customHeight="1">
      <c r="A713" s="36" t="s">
        <v>1234</v>
      </c>
      <c r="B713" s="37" t="s">
        <v>212</v>
      </c>
      <c r="C713" s="55" t="s">
        <v>232</v>
      </c>
      <c r="D713" s="42">
        <v>2.0830000000000002</v>
      </c>
      <c r="E713" s="39"/>
      <c r="F713" s="35"/>
      <c r="G713" s="35">
        <v>139900</v>
      </c>
      <c r="H713" s="36" t="s">
        <v>38</v>
      </c>
      <c r="I713" s="40" t="s">
        <v>1235</v>
      </c>
      <c r="J713" s="214"/>
      <c r="K713" s="216"/>
    </row>
    <row r="714" spans="1:11" s="217" customFormat="1" ht="15.75" customHeight="1">
      <c r="A714" s="36" t="s">
        <v>1236</v>
      </c>
      <c r="B714" s="37" t="s">
        <v>129</v>
      </c>
      <c r="C714" s="96">
        <v>10</v>
      </c>
      <c r="D714" s="42"/>
      <c r="E714" s="42">
        <v>7.6749999999999998</v>
      </c>
      <c r="F714" s="35"/>
      <c r="G714" s="35">
        <v>146900</v>
      </c>
      <c r="H714" s="36" t="s">
        <v>64</v>
      </c>
      <c r="I714" s="40" t="s">
        <v>1237</v>
      </c>
      <c r="J714" s="219"/>
      <c r="K714" s="216"/>
    </row>
    <row r="715" spans="1:11" s="217" customFormat="1" ht="15.75" customHeight="1">
      <c r="A715" s="36" t="s">
        <v>1236</v>
      </c>
      <c r="B715" s="37" t="s">
        <v>157</v>
      </c>
      <c r="C715" s="41" t="s">
        <v>403</v>
      </c>
      <c r="D715" s="42">
        <v>2.2429999999999999</v>
      </c>
      <c r="E715" s="39"/>
      <c r="F715" s="35"/>
      <c r="G715" s="35">
        <v>152900</v>
      </c>
      <c r="H715" s="36" t="s">
        <v>38</v>
      </c>
      <c r="I715" s="40" t="s">
        <v>1238</v>
      </c>
      <c r="J715" s="214"/>
      <c r="K715" s="216"/>
    </row>
    <row r="716" spans="1:11" s="217" customFormat="1" ht="15.75" customHeight="1">
      <c r="A716" s="36" t="s">
        <v>1236</v>
      </c>
      <c r="B716" s="37" t="s">
        <v>212</v>
      </c>
      <c r="C716" s="41" t="s">
        <v>33</v>
      </c>
      <c r="D716" s="42">
        <v>8.4109999999999996</v>
      </c>
      <c r="E716" s="39">
        <v>0.47</v>
      </c>
      <c r="F716" s="35"/>
      <c r="G716" s="35">
        <v>159900</v>
      </c>
      <c r="H716" s="36" t="s">
        <v>25</v>
      </c>
      <c r="I716" s="40" t="s">
        <v>1239</v>
      </c>
      <c r="J716" s="214"/>
      <c r="K716" s="216"/>
    </row>
    <row r="717" spans="1:11" s="217" customFormat="1" ht="15.75" customHeight="1">
      <c r="A717" s="36" t="s">
        <v>1240</v>
      </c>
      <c r="B717" s="37" t="s">
        <v>129</v>
      </c>
      <c r="C717" s="96">
        <v>20</v>
      </c>
      <c r="D717" s="39"/>
      <c r="E717" s="39">
        <v>1.88</v>
      </c>
      <c r="F717" s="35"/>
      <c r="G717" s="35">
        <v>155900</v>
      </c>
      <c r="H717" s="36" t="s">
        <v>25</v>
      </c>
      <c r="I717" s="40" t="s">
        <v>1241</v>
      </c>
      <c r="J717" s="219"/>
      <c r="K717" s="216"/>
    </row>
    <row r="718" spans="1:11" s="217" customFormat="1" ht="15.75" customHeight="1">
      <c r="A718" s="36" t="s">
        <v>1242</v>
      </c>
      <c r="B718" s="37" t="s">
        <v>129</v>
      </c>
      <c r="C718" s="41">
        <v>20</v>
      </c>
      <c r="D718" s="42"/>
      <c r="E718" s="42">
        <v>19.309999999999999</v>
      </c>
      <c r="F718" s="35"/>
      <c r="G718" s="35">
        <v>149900</v>
      </c>
      <c r="H718" s="36" t="s">
        <v>64</v>
      </c>
      <c r="I718" s="40" t="s">
        <v>1243</v>
      </c>
      <c r="J718" s="214"/>
      <c r="K718" s="216"/>
    </row>
    <row r="719" spans="1:11" s="217" customFormat="1" ht="15.75" customHeight="1">
      <c r="A719" s="36" t="s">
        <v>1244</v>
      </c>
      <c r="B719" s="37" t="s">
        <v>129</v>
      </c>
      <c r="C719" s="41" t="s">
        <v>33</v>
      </c>
      <c r="D719" s="42">
        <v>23.65</v>
      </c>
      <c r="E719" s="39">
        <v>1.405</v>
      </c>
      <c r="F719" s="35"/>
      <c r="G719" s="35">
        <v>149900</v>
      </c>
      <c r="H719" s="36" t="s">
        <v>38</v>
      </c>
      <c r="I719" s="40" t="s">
        <v>1245</v>
      </c>
      <c r="J719" s="214"/>
      <c r="K719" s="216"/>
    </row>
    <row r="720" spans="1:11" s="217" customFormat="1" ht="15.75" customHeight="1">
      <c r="A720" s="36" t="s">
        <v>1242</v>
      </c>
      <c r="B720" s="37" t="s">
        <v>157</v>
      </c>
      <c r="C720" s="41" t="s">
        <v>232</v>
      </c>
      <c r="D720" s="42"/>
      <c r="E720" s="39">
        <v>1.5</v>
      </c>
      <c r="F720" s="35"/>
      <c r="G720" s="35">
        <v>149900</v>
      </c>
      <c r="H720" s="36" t="s">
        <v>25</v>
      </c>
      <c r="I720" s="40" t="s">
        <v>1246</v>
      </c>
      <c r="J720" s="214"/>
      <c r="K720" s="216"/>
    </row>
    <row r="721" spans="1:11" s="217" customFormat="1" ht="15.75" customHeight="1">
      <c r="A721" s="36" t="s">
        <v>1247</v>
      </c>
      <c r="B721" s="37" t="s">
        <v>129</v>
      </c>
      <c r="C721" s="96" t="s">
        <v>109</v>
      </c>
      <c r="D721" s="42"/>
      <c r="E721" s="42">
        <v>10.54</v>
      </c>
      <c r="F721" s="35"/>
      <c r="G721" s="35">
        <v>149900</v>
      </c>
      <c r="H721" s="36" t="s">
        <v>64</v>
      </c>
      <c r="I721" s="40" t="s">
        <v>1248</v>
      </c>
      <c r="J721" s="219"/>
      <c r="K721" s="216"/>
    </row>
    <row r="722" spans="1:11" s="217" customFormat="1" ht="15.75" customHeight="1">
      <c r="A722" s="36" t="s">
        <v>1247</v>
      </c>
      <c r="B722" s="37" t="s">
        <v>157</v>
      </c>
      <c r="C722" s="41">
        <v>20</v>
      </c>
      <c r="D722" s="42">
        <v>3.391</v>
      </c>
      <c r="E722" s="39"/>
      <c r="F722" s="35"/>
      <c r="G722" s="35">
        <v>144900</v>
      </c>
      <c r="H722" s="36" t="s">
        <v>38</v>
      </c>
      <c r="I722" s="90" t="s">
        <v>1249</v>
      </c>
      <c r="J722" s="219"/>
      <c r="K722" s="216"/>
    </row>
    <row r="723" spans="1:11" s="217" customFormat="1" ht="15.75" customHeight="1">
      <c r="A723" s="36" t="s">
        <v>1250</v>
      </c>
      <c r="B723" s="37" t="s">
        <v>129</v>
      </c>
      <c r="C723" s="41">
        <v>20</v>
      </c>
      <c r="D723" s="42">
        <v>160</v>
      </c>
      <c r="E723" s="39">
        <v>1.3049999999999999</v>
      </c>
      <c r="F723" s="35"/>
      <c r="G723" s="35">
        <v>119900</v>
      </c>
      <c r="H723" s="36" t="s">
        <v>25</v>
      </c>
      <c r="I723" s="40" t="s">
        <v>1251</v>
      </c>
      <c r="J723" s="219"/>
      <c r="K723" s="216"/>
    </row>
    <row r="724" spans="1:11" s="217" customFormat="1" ht="15.75" customHeight="1">
      <c r="A724" s="36" t="s">
        <v>1250</v>
      </c>
      <c r="B724" s="37" t="s">
        <v>129</v>
      </c>
      <c r="C724" s="41">
        <v>35</v>
      </c>
      <c r="D724" s="42"/>
      <c r="E724" s="42">
        <v>9.8849999999999998</v>
      </c>
      <c r="F724" s="35"/>
      <c r="G724" s="35">
        <v>129900</v>
      </c>
      <c r="H724" s="36" t="s">
        <v>64</v>
      </c>
      <c r="I724" s="40" t="s">
        <v>1252</v>
      </c>
      <c r="J724" s="219"/>
      <c r="K724" s="216"/>
    </row>
    <row r="725" spans="1:11" s="217" customFormat="1" ht="15.75" customHeight="1">
      <c r="A725" s="36" t="s">
        <v>1253</v>
      </c>
      <c r="B725" s="37" t="s">
        <v>44</v>
      </c>
      <c r="C725" s="41">
        <v>20</v>
      </c>
      <c r="D725" s="42">
        <v>0.76</v>
      </c>
      <c r="E725" s="39"/>
      <c r="F725" s="35"/>
      <c r="G725" s="35">
        <v>177900</v>
      </c>
      <c r="H725" s="36" t="s">
        <v>45</v>
      </c>
      <c r="I725" s="40" t="s">
        <v>1254</v>
      </c>
      <c r="J725" s="214"/>
      <c r="K725" s="216"/>
    </row>
    <row r="726" spans="1:11" s="209" customFormat="1" ht="15.75" customHeight="1">
      <c r="A726" s="36" t="s">
        <v>1255</v>
      </c>
      <c r="B726" s="37" t="s">
        <v>157</v>
      </c>
      <c r="C726" s="41">
        <v>20</v>
      </c>
      <c r="D726" s="42"/>
      <c r="E726" s="42">
        <v>0.745</v>
      </c>
      <c r="F726" s="35"/>
      <c r="G726" s="35">
        <v>119900</v>
      </c>
      <c r="H726" s="36" t="s">
        <v>64</v>
      </c>
      <c r="I726" s="40" t="s">
        <v>1256</v>
      </c>
      <c r="J726" s="218"/>
      <c r="K726" s="215"/>
    </row>
    <row r="727" spans="1:11" s="209" customFormat="1" ht="15.75" customHeight="1">
      <c r="A727" s="36" t="s">
        <v>1257</v>
      </c>
      <c r="B727" s="37" t="s">
        <v>129</v>
      </c>
      <c r="C727" s="41" t="s">
        <v>1053</v>
      </c>
      <c r="D727" s="39">
        <v>43.287999999999997</v>
      </c>
      <c r="E727" s="39"/>
      <c r="F727" s="35"/>
      <c r="G727" s="35">
        <v>109900</v>
      </c>
      <c r="H727" s="36" t="s">
        <v>25</v>
      </c>
      <c r="I727" s="40" t="s">
        <v>1258</v>
      </c>
      <c r="J727" s="218"/>
      <c r="K727" s="215"/>
    </row>
    <row r="728" spans="1:11" s="217" customFormat="1" ht="15.75" customHeight="1">
      <c r="A728" s="36" t="s">
        <v>1259</v>
      </c>
      <c r="B728" s="37" t="s">
        <v>129</v>
      </c>
      <c r="C728" s="41" t="s">
        <v>1053</v>
      </c>
      <c r="D728" s="42">
        <v>105</v>
      </c>
      <c r="E728" s="39"/>
      <c r="F728" s="35"/>
      <c r="G728" s="35">
        <v>101900</v>
      </c>
      <c r="H728" s="36" t="s">
        <v>25</v>
      </c>
      <c r="I728" s="40" t="s">
        <v>1260</v>
      </c>
      <c r="J728" s="214"/>
      <c r="K728" s="216"/>
    </row>
    <row r="729" spans="1:11" s="209" customFormat="1" ht="15.75" customHeight="1">
      <c r="A729" s="36" t="s">
        <v>1255</v>
      </c>
      <c r="B729" s="37" t="s">
        <v>129</v>
      </c>
      <c r="C729" s="41" t="s">
        <v>33</v>
      </c>
      <c r="D729" s="42">
        <v>147.309</v>
      </c>
      <c r="E729" s="42">
        <v>198.91800000000001</v>
      </c>
      <c r="F729" s="54" t="s">
        <v>267</v>
      </c>
      <c r="G729" s="54">
        <v>129900</v>
      </c>
      <c r="H729" s="36" t="s">
        <v>25</v>
      </c>
      <c r="I729" s="40" t="s">
        <v>1261</v>
      </c>
      <c r="J729" s="218"/>
      <c r="K729" s="215"/>
    </row>
    <row r="730" spans="1:11" s="209" customFormat="1" ht="15.75" customHeight="1">
      <c r="A730" s="36" t="s">
        <v>1262</v>
      </c>
      <c r="B730" s="37" t="s">
        <v>129</v>
      </c>
      <c r="C730" s="41" t="s">
        <v>403</v>
      </c>
      <c r="D730" s="39">
        <v>34.56</v>
      </c>
      <c r="E730" s="39"/>
      <c r="F730" s="35"/>
      <c r="G730" s="35">
        <v>149900</v>
      </c>
      <c r="H730" s="36" t="s">
        <v>25</v>
      </c>
      <c r="I730" s="40" t="s">
        <v>1263</v>
      </c>
      <c r="J730" s="214"/>
      <c r="K730" s="215"/>
    </row>
    <row r="731" spans="1:11" s="209" customFormat="1" ht="15.75" customHeight="1">
      <c r="A731" s="36" t="s">
        <v>1264</v>
      </c>
      <c r="B731" s="37" t="s">
        <v>157</v>
      </c>
      <c r="C731" s="41" t="s">
        <v>104</v>
      </c>
      <c r="D731" s="39"/>
      <c r="E731" s="39">
        <v>8.43</v>
      </c>
      <c r="F731" s="35"/>
      <c r="G731" s="35">
        <v>159900</v>
      </c>
      <c r="H731" s="36" t="s">
        <v>64</v>
      </c>
      <c r="I731" s="40" t="s">
        <v>1265</v>
      </c>
      <c r="J731" s="214"/>
      <c r="K731" s="215"/>
    </row>
    <row r="732" spans="1:11" s="209" customFormat="1" ht="15.75" customHeight="1">
      <c r="A732" s="36" t="s">
        <v>1264</v>
      </c>
      <c r="B732" s="37" t="s">
        <v>157</v>
      </c>
      <c r="C732" s="41">
        <v>20</v>
      </c>
      <c r="D732" s="39"/>
      <c r="E732" s="39">
        <v>5.32</v>
      </c>
      <c r="F732" s="35"/>
      <c r="G732" s="35">
        <v>159900</v>
      </c>
      <c r="H732" s="36" t="s">
        <v>64</v>
      </c>
      <c r="I732" s="40" t="s">
        <v>1266</v>
      </c>
      <c r="J732" s="214"/>
      <c r="K732" s="215"/>
    </row>
    <row r="733" spans="1:11" s="209" customFormat="1" ht="15.75" customHeight="1">
      <c r="A733" s="36" t="s">
        <v>1264</v>
      </c>
      <c r="B733" s="37" t="s">
        <v>212</v>
      </c>
      <c r="C733" s="41" t="s">
        <v>33</v>
      </c>
      <c r="D733" s="39"/>
      <c r="E733" s="39">
        <v>2.4350000000000001</v>
      </c>
      <c r="F733" s="35"/>
      <c r="G733" s="35">
        <v>179900</v>
      </c>
      <c r="H733" s="36" t="s">
        <v>64</v>
      </c>
      <c r="I733" s="40" t="s">
        <v>1267</v>
      </c>
      <c r="J733" s="214"/>
      <c r="K733" s="215"/>
    </row>
    <row r="734" spans="1:11" s="217" customFormat="1" ht="15.75" customHeight="1">
      <c r="A734" s="36" t="s">
        <v>1264</v>
      </c>
      <c r="B734" s="37" t="s">
        <v>129</v>
      </c>
      <c r="C734" s="41" t="s">
        <v>1268</v>
      </c>
      <c r="D734" s="42"/>
      <c r="E734" s="42">
        <v>0.88</v>
      </c>
      <c r="F734" s="35"/>
      <c r="G734" s="35">
        <v>139900</v>
      </c>
      <c r="H734" s="36" t="s">
        <v>64</v>
      </c>
      <c r="I734" s="40" t="s">
        <v>1269</v>
      </c>
      <c r="J734" s="214"/>
      <c r="K734" s="216"/>
    </row>
    <row r="735" spans="1:11" s="209" customFormat="1" ht="15.75" customHeight="1">
      <c r="A735" s="36" t="s">
        <v>1270</v>
      </c>
      <c r="B735" s="37" t="s">
        <v>129</v>
      </c>
      <c r="C735" s="41" t="s">
        <v>403</v>
      </c>
      <c r="D735" s="39"/>
      <c r="E735" s="39">
        <v>6.74</v>
      </c>
      <c r="F735" s="35"/>
      <c r="G735" s="35">
        <v>169900</v>
      </c>
      <c r="H735" s="36" t="s">
        <v>64</v>
      </c>
      <c r="I735" s="40" t="s">
        <v>1271</v>
      </c>
      <c r="J735" s="218"/>
      <c r="K735" s="215"/>
    </row>
    <row r="736" spans="1:11" s="209" customFormat="1" ht="15.75" customHeight="1">
      <c r="A736" s="36" t="s">
        <v>1264</v>
      </c>
      <c r="B736" s="37" t="s">
        <v>212</v>
      </c>
      <c r="C736" s="41" t="s">
        <v>363</v>
      </c>
      <c r="D736" s="39"/>
      <c r="E736" s="39">
        <v>1.17</v>
      </c>
      <c r="F736" s="35"/>
      <c r="G736" s="35">
        <v>189900</v>
      </c>
      <c r="H736" s="36" t="s">
        <v>64</v>
      </c>
      <c r="I736" s="40" t="s">
        <v>1272</v>
      </c>
      <c r="J736" s="218"/>
      <c r="K736" s="215"/>
    </row>
    <row r="737" spans="1:11" s="209" customFormat="1" ht="15.75" customHeight="1">
      <c r="A737" s="36" t="s">
        <v>1273</v>
      </c>
      <c r="B737" s="37" t="s">
        <v>129</v>
      </c>
      <c r="C737" s="41">
        <v>20</v>
      </c>
      <c r="D737" s="39">
        <v>1.0760000000000001</v>
      </c>
      <c r="E737" s="39"/>
      <c r="F737" s="35"/>
      <c r="G737" s="35">
        <v>166900</v>
      </c>
      <c r="H737" s="36" t="s">
        <v>38</v>
      </c>
      <c r="I737" s="40" t="s">
        <v>1274</v>
      </c>
      <c r="J737" s="218"/>
      <c r="K737" s="215"/>
    </row>
    <row r="738" spans="1:11" s="209" customFormat="1" ht="15.75" customHeight="1">
      <c r="A738" s="36" t="s">
        <v>1273</v>
      </c>
      <c r="B738" s="37" t="s">
        <v>129</v>
      </c>
      <c r="C738" s="41" t="s">
        <v>33</v>
      </c>
      <c r="D738" s="39">
        <v>13.502000000000001</v>
      </c>
      <c r="E738" s="39">
        <v>11.23</v>
      </c>
      <c r="F738" s="35"/>
      <c r="G738" s="54">
        <v>152900</v>
      </c>
      <c r="H738" s="36" t="s">
        <v>38</v>
      </c>
      <c r="I738" s="40" t="s">
        <v>1275</v>
      </c>
      <c r="J738" s="218"/>
      <c r="K738" s="215"/>
    </row>
    <row r="739" spans="1:11" s="209" customFormat="1" ht="15.75" customHeight="1">
      <c r="A739" s="36" t="s">
        <v>1273</v>
      </c>
      <c r="B739" s="37" t="s">
        <v>157</v>
      </c>
      <c r="C739" s="41" t="s">
        <v>403</v>
      </c>
      <c r="D739" s="39">
        <v>220.56800000000001</v>
      </c>
      <c r="E739" s="39"/>
      <c r="F739" s="35"/>
      <c r="G739" s="54">
        <v>179900</v>
      </c>
      <c r="H739" s="36" t="s">
        <v>38</v>
      </c>
      <c r="I739" s="101" t="s">
        <v>1276</v>
      </c>
      <c r="J739" s="218"/>
      <c r="K739" s="215"/>
    </row>
    <row r="740" spans="1:11" s="209" customFormat="1" ht="15.75" customHeight="1">
      <c r="A740" s="36" t="s">
        <v>1277</v>
      </c>
      <c r="B740" s="37" t="s">
        <v>129</v>
      </c>
      <c r="C740" s="41" t="s">
        <v>109</v>
      </c>
      <c r="D740" s="39"/>
      <c r="E740" s="39">
        <v>0.82500000000000007</v>
      </c>
      <c r="F740" s="35"/>
      <c r="G740" s="35">
        <v>159900</v>
      </c>
      <c r="H740" s="36" t="s">
        <v>64</v>
      </c>
      <c r="I740" s="40" t="s">
        <v>1278</v>
      </c>
      <c r="J740" s="218"/>
      <c r="K740" s="215"/>
    </row>
    <row r="741" spans="1:11" s="209" customFormat="1" ht="15.75" customHeight="1">
      <c r="A741" s="36" t="s">
        <v>1277</v>
      </c>
      <c r="B741" s="37" t="s">
        <v>129</v>
      </c>
      <c r="C741" s="41" t="s">
        <v>403</v>
      </c>
      <c r="D741" s="39">
        <v>1.456</v>
      </c>
      <c r="E741" s="39"/>
      <c r="F741" s="35"/>
      <c r="G741" s="35">
        <v>177900</v>
      </c>
      <c r="H741" s="36" t="s">
        <v>38</v>
      </c>
      <c r="I741" s="40" t="s">
        <v>1279</v>
      </c>
      <c r="J741" s="218"/>
      <c r="K741" s="215"/>
    </row>
    <row r="742" spans="1:11" s="209" customFormat="1" ht="15.75" customHeight="1">
      <c r="A742" s="36" t="s">
        <v>1280</v>
      </c>
      <c r="B742" s="37" t="s">
        <v>212</v>
      </c>
      <c r="C742" s="41" t="s">
        <v>33</v>
      </c>
      <c r="D742" s="39">
        <v>4.96</v>
      </c>
      <c r="E742" s="39"/>
      <c r="F742" s="35"/>
      <c r="G742" s="35">
        <v>177900</v>
      </c>
      <c r="H742" s="36" t="s">
        <v>64</v>
      </c>
      <c r="I742" s="40" t="s">
        <v>1281</v>
      </c>
      <c r="J742" s="218"/>
      <c r="K742" s="215"/>
    </row>
    <row r="743" spans="1:11" s="209" customFormat="1" ht="15.75" customHeight="1">
      <c r="A743" s="36" t="s">
        <v>1282</v>
      </c>
      <c r="B743" s="37" t="s">
        <v>157</v>
      </c>
      <c r="C743" s="41" t="s">
        <v>104</v>
      </c>
      <c r="D743" s="39"/>
      <c r="E743" s="39">
        <v>9.4499999999999993</v>
      </c>
      <c r="F743" s="35"/>
      <c r="G743" s="35">
        <v>159900</v>
      </c>
      <c r="H743" s="36" t="s">
        <v>64</v>
      </c>
      <c r="I743" s="40" t="s">
        <v>1283</v>
      </c>
      <c r="J743" s="218"/>
      <c r="K743" s="215"/>
    </row>
    <row r="744" spans="1:11" s="209" customFormat="1" ht="15.75" customHeight="1">
      <c r="A744" s="36" t="s">
        <v>1282</v>
      </c>
      <c r="B744" s="37" t="s">
        <v>212</v>
      </c>
      <c r="C744" s="41" t="s">
        <v>232</v>
      </c>
      <c r="D744" s="39"/>
      <c r="E744" s="39">
        <v>27.798000000000002</v>
      </c>
      <c r="F744" s="35"/>
      <c r="G744" s="35">
        <v>169900</v>
      </c>
      <c r="H744" s="36" t="s">
        <v>38</v>
      </c>
      <c r="I744" s="40" t="s">
        <v>1284</v>
      </c>
      <c r="J744" s="218"/>
      <c r="K744" s="215"/>
    </row>
    <row r="745" spans="1:11" s="209" customFormat="1" ht="15.75" customHeight="1">
      <c r="A745" s="36" t="s">
        <v>1285</v>
      </c>
      <c r="B745" s="37" t="s">
        <v>212</v>
      </c>
      <c r="C745" s="41" t="s">
        <v>33</v>
      </c>
      <c r="D745" s="39"/>
      <c r="E745" s="39">
        <v>4.42</v>
      </c>
      <c r="F745" s="35"/>
      <c r="G745" s="35">
        <v>189900</v>
      </c>
      <c r="H745" s="36" t="s">
        <v>64</v>
      </c>
      <c r="I745" s="40" t="s">
        <v>1286</v>
      </c>
      <c r="J745" s="218"/>
      <c r="K745" s="215"/>
    </row>
    <row r="746" spans="1:11" s="209" customFormat="1" ht="15.75" customHeight="1">
      <c r="A746" s="36" t="s">
        <v>1285</v>
      </c>
      <c r="B746" s="37" t="s">
        <v>212</v>
      </c>
      <c r="C746" s="41" t="s">
        <v>533</v>
      </c>
      <c r="D746" s="39"/>
      <c r="E746" s="39">
        <v>2.31</v>
      </c>
      <c r="F746" s="35"/>
      <c r="G746" s="35">
        <v>189900</v>
      </c>
      <c r="H746" s="36" t="s">
        <v>64</v>
      </c>
      <c r="I746" s="40" t="s">
        <v>1287</v>
      </c>
      <c r="J746" s="218"/>
      <c r="K746" s="215"/>
    </row>
    <row r="747" spans="1:11" s="209" customFormat="1" ht="15.75" customHeight="1">
      <c r="A747" s="36" t="s">
        <v>1288</v>
      </c>
      <c r="B747" s="37" t="s">
        <v>212</v>
      </c>
      <c r="C747" s="41" t="s">
        <v>33</v>
      </c>
      <c r="D747" s="42">
        <v>11.7</v>
      </c>
      <c r="E747" s="42"/>
      <c r="F747" s="35"/>
      <c r="G747" s="35">
        <v>199900</v>
      </c>
      <c r="H747" s="36" t="s">
        <v>38</v>
      </c>
      <c r="I747" s="40" t="s">
        <v>1289</v>
      </c>
      <c r="J747" s="218"/>
      <c r="K747" s="215"/>
    </row>
    <row r="748" spans="1:11" s="209" customFormat="1" ht="15.75" customHeight="1">
      <c r="A748" s="36" t="s">
        <v>1290</v>
      </c>
      <c r="B748" s="37" t="s">
        <v>212</v>
      </c>
      <c r="C748" s="41" t="s">
        <v>33</v>
      </c>
      <c r="D748" s="42"/>
      <c r="E748" s="42">
        <v>16.29</v>
      </c>
      <c r="F748" s="35"/>
      <c r="G748" s="35">
        <v>219900</v>
      </c>
      <c r="H748" s="36" t="s">
        <v>64</v>
      </c>
      <c r="I748" s="40" t="s">
        <v>1291</v>
      </c>
      <c r="J748" s="218"/>
      <c r="K748" s="215"/>
    </row>
    <row r="749" spans="1:11" s="209" customFormat="1" ht="15.75" customHeight="1">
      <c r="A749" s="36" t="s">
        <v>1290</v>
      </c>
      <c r="B749" s="37" t="s">
        <v>212</v>
      </c>
      <c r="C749" s="41">
        <v>35</v>
      </c>
      <c r="D749" s="42"/>
      <c r="E749" s="42">
        <v>5.52</v>
      </c>
      <c r="F749" s="35"/>
      <c r="G749" s="35">
        <v>219900</v>
      </c>
      <c r="H749" s="36" t="s">
        <v>64</v>
      </c>
      <c r="I749" s="40" t="s">
        <v>1292</v>
      </c>
      <c r="J749" s="218"/>
      <c r="K749" s="215"/>
    </row>
    <row r="750" spans="1:11" s="209" customFormat="1" ht="15.75" customHeight="1">
      <c r="A750" s="36" t="s">
        <v>1293</v>
      </c>
      <c r="B750" s="37" t="s">
        <v>212</v>
      </c>
      <c r="C750" s="41">
        <v>20</v>
      </c>
      <c r="D750" s="42"/>
      <c r="E750" s="42">
        <v>1.24</v>
      </c>
      <c r="F750" s="35"/>
      <c r="G750" s="35">
        <v>185900</v>
      </c>
      <c r="H750" s="36" t="s">
        <v>49</v>
      </c>
      <c r="I750" s="40" t="s">
        <v>1294</v>
      </c>
      <c r="J750" s="218"/>
      <c r="K750" s="215"/>
    </row>
    <row r="751" spans="1:11" s="209" customFormat="1" ht="15.75" customHeight="1">
      <c r="A751" s="36" t="s">
        <v>1293</v>
      </c>
      <c r="B751" s="37" t="s">
        <v>157</v>
      </c>
      <c r="C751" s="41" t="s">
        <v>120</v>
      </c>
      <c r="D751" s="42"/>
      <c r="E751" s="42">
        <v>1.41</v>
      </c>
      <c r="F751" s="35"/>
      <c r="G751" s="35">
        <v>399900</v>
      </c>
      <c r="H751" s="36" t="s">
        <v>970</v>
      </c>
      <c r="I751" s="40" t="s">
        <v>1295</v>
      </c>
      <c r="J751" s="218"/>
      <c r="K751" s="215"/>
    </row>
    <row r="752" spans="1:11" s="209" customFormat="1" ht="15.75" customHeight="1">
      <c r="A752" s="36" t="s">
        <v>1296</v>
      </c>
      <c r="B752" s="37" t="s">
        <v>157</v>
      </c>
      <c r="C752" s="41">
        <v>20</v>
      </c>
      <c r="D752" s="42">
        <v>0.25</v>
      </c>
      <c r="E752" s="42">
        <v>5.5</v>
      </c>
      <c r="F752" s="35"/>
      <c r="G752" s="35">
        <v>149900</v>
      </c>
      <c r="H752" s="36" t="s">
        <v>25</v>
      </c>
      <c r="I752" s="97" t="s">
        <v>1297</v>
      </c>
      <c r="J752" s="218"/>
      <c r="K752" s="215"/>
    </row>
    <row r="753" spans="1:11" s="209" customFormat="1" ht="15.75" customHeight="1">
      <c r="A753" s="36" t="s">
        <v>1298</v>
      </c>
      <c r="B753" s="37" t="s">
        <v>212</v>
      </c>
      <c r="C753" s="41">
        <v>20</v>
      </c>
      <c r="D753" s="42"/>
      <c r="E753" s="42">
        <v>3.2</v>
      </c>
      <c r="F753" s="35"/>
      <c r="G753" s="35">
        <v>229900</v>
      </c>
      <c r="H753" s="36" t="s">
        <v>38</v>
      </c>
      <c r="I753" s="97" t="s">
        <v>1182</v>
      </c>
      <c r="J753" s="218"/>
      <c r="K753" s="215"/>
    </row>
    <row r="754" spans="1:11" s="209" customFormat="1" ht="15.75" customHeight="1">
      <c r="A754" s="36" t="s">
        <v>1299</v>
      </c>
      <c r="B754" s="37" t="s">
        <v>212</v>
      </c>
      <c r="C754" s="41">
        <v>35</v>
      </c>
      <c r="D754" s="42"/>
      <c r="E754" s="42">
        <v>2.08</v>
      </c>
      <c r="F754" s="35"/>
      <c r="G754" s="35">
        <v>219900</v>
      </c>
      <c r="H754" s="36" t="s">
        <v>64</v>
      </c>
      <c r="I754" s="97" t="s">
        <v>1300</v>
      </c>
      <c r="J754" s="218"/>
      <c r="K754" s="215"/>
    </row>
    <row r="755" spans="1:11" s="217" customFormat="1" ht="15.75" customHeight="1">
      <c r="A755" s="36" t="s">
        <v>1301</v>
      </c>
      <c r="B755" s="37" t="s">
        <v>129</v>
      </c>
      <c r="C755" s="85" t="s">
        <v>1302</v>
      </c>
      <c r="D755" s="42"/>
      <c r="E755" s="39">
        <v>18.16</v>
      </c>
      <c r="F755" s="35">
        <v>89900</v>
      </c>
      <c r="G755" s="35">
        <v>109900</v>
      </c>
      <c r="H755" s="36" t="s">
        <v>64</v>
      </c>
      <c r="I755" s="40" t="s">
        <v>1303</v>
      </c>
      <c r="J755" s="219"/>
      <c r="K755" s="216"/>
    </row>
    <row r="756" spans="1:11" s="217" customFormat="1" ht="15.75" customHeight="1">
      <c r="A756" s="36" t="s">
        <v>1304</v>
      </c>
      <c r="B756" s="37" t="s">
        <v>129</v>
      </c>
      <c r="C756" s="41" t="s">
        <v>104</v>
      </c>
      <c r="D756" s="42"/>
      <c r="E756" s="42">
        <v>4.13</v>
      </c>
      <c r="F756" s="35">
        <v>109900</v>
      </c>
      <c r="G756" s="35">
        <v>119900</v>
      </c>
      <c r="H756" s="36" t="s">
        <v>64</v>
      </c>
      <c r="I756" s="40" t="s">
        <v>1305</v>
      </c>
      <c r="J756" s="219"/>
      <c r="K756" s="216"/>
    </row>
    <row r="757" spans="1:11" s="217" customFormat="1" ht="15.75" customHeight="1">
      <c r="A757" s="36" t="s">
        <v>1306</v>
      </c>
      <c r="B757" s="37" t="s">
        <v>212</v>
      </c>
      <c r="C757" s="41">
        <v>20</v>
      </c>
      <c r="D757" s="42"/>
      <c r="E757" s="42">
        <v>0.74</v>
      </c>
      <c r="F757" s="35"/>
      <c r="G757" s="35">
        <v>179900</v>
      </c>
      <c r="H757" s="36" t="s">
        <v>64</v>
      </c>
      <c r="I757" s="40" t="s">
        <v>1307</v>
      </c>
      <c r="J757" s="219"/>
      <c r="K757" s="216"/>
    </row>
    <row r="758" spans="1:11" s="217" customFormat="1" ht="15.75" customHeight="1">
      <c r="A758" s="36" t="s">
        <v>1308</v>
      </c>
      <c r="B758" s="37" t="s">
        <v>212</v>
      </c>
      <c r="C758" s="41">
        <v>20</v>
      </c>
      <c r="D758" s="42"/>
      <c r="E758" s="42">
        <v>0.97</v>
      </c>
      <c r="F758" s="35"/>
      <c r="G758" s="35">
        <v>179900</v>
      </c>
      <c r="H758" s="36" t="s">
        <v>64</v>
      </c>
      <c r="I758" s="40" t="s">
        <v>1309</v>
      </c>
      <c r="J758" s="219"/>
      <c r="K758" s="216"/>
    </row>
    <row r="759" spans="1:11" s="217" customFormat="1" ht="15.75" customHeight="1">
      <c r="A759" s="36" t="s">
        <v>1310</v>
      </c>
      <c r="B759" s="37" t="s">
        <v>212</v>
      </c>
      <c r="C759" s="41">
        <v>20</v>
      </c>
      <c r="D759" s="42"/>
      <c r="E759" s="42">
        <v>1.3</v>
      </c>
      <c r="F759" s="35"/>
      <c r="G759" s="35">
        <v>189900</v>
      </c>
      <c r="H759" s="36" t="s">
        <v>64</v>
      </c>
      <c r="I759" s="40" t="s">
        <v>1311</v>
      </c>
      <c r="J759" s="219"/>
      <c r="K759" s="216"/>
    </row>
    <row r="760" spans="1:11" s="217" customFormat="1" ht="15.75" customHeight="1">
      <c r="A760" s="36" t="s">
        <v>1312</v>
      </c>
      <c r="B760" s="37" t="s">
        <v>212</v>
      </c>
      <c r="C760" s="41">
        <v>20</v>
      </c>
      <c r="D760" s="42"/>
      <c r="E760" s="42">
        <v>2.33</v>
      </c>
      <c r="F760" s="35"/>
      <c r="G760" s="35">
        <v>189900</v>
      </c>
      <c r="H760" s="36" t="s">
        <v>64</v>
      </c>
      <c r="I760" s="40" t="s">
        <v>1313</v>
      </c>
      <c r="J760" s="219"/>
      <c r="K760" s="216"/>
    </row>
    <row r="761" spans="1:11" s="217" customFormat="1" ht="15.75" customHeight="1">
      <c r="A761" s="36" t="s">
        <v>1314</v>
      </c>
      <c r="B761" s="37" t="s">
        <v>44</v>
      </c>
      <c r="C761" s="41" t="s">
        <v>120</v>
      </c>
      <c r="D761" s="42">
        <v>0.58499999999999996</v>
      </c>
      <c r="E761" s="39"/>
      <c r="F761" s="35"/>
      <c r="G761" s="35">
        <v>229900</v>
      </c>
      <c r="H761" s="36" t="s">
        <v>45</v>
      </c>
      <c r="I761" s="40" t="s">
        <v>1315</v>
      </c>
      <c r="J761" s="214"/>
      <c r="K761" s="216"/>
    </row>
    <row r="762" spans="1:11" s="217" customFormat="1" ht="15.75" customHeight="1">
      <c r="A762" s="36" t="s">
        <v>1316</v>
      </c>
      <c r="B762" s="37" t="s">
        <v>212</v>
      </c>
      <c r="C762" s="41">
        <v>20</v>
      </c>
      <c r="D762" s="42"/>
      <c r="E762" s="42">
        <v>12.99</v>
      </c>
      <c r="F762" s="35"/>
      <c r="G762" s="35">
        <v>189900</v>
      </c>
      <c r="H762" s="36" t="s">
        <v>64</v>
      </c>
      <c r="I762" s="40" t="s">
        <v>1317</v>
      </c>
      <c r="J762" s="219"/>
      <c r="K762" s="216"/>
    </row>
    <row r="763" spans="1:11" s="217" customFormat="1" ht="15.75" customHeight="1">
      <c r="A763" s="36" t="s">
        <v>1316</v>
      </c>
      <c r="B763" s="37" t="s">
        <v>212</v>
      </c>
      <c r="C763" s="41">
        <v>45</v>
      </c>
      <c r="D763" s="42"/>
      <c r="E763" s="42">
        <v>2.86</v>
      </c>
      <c r="F763" s="35"/>
      <c r="G763" s="35">
        <v>189900</v>
      </c>
      <c r="H763" s="36" t="s">
        <v>64</v>
      </c>
      <c r="I763" s="40" t="s">
        <v>1318</v>
      </c>
      <c r="J763" s="219"/>
      <c r="K763" s="216"/>
    </row>
    <row r="764" spans="1:11" s="217" customFormat="1" ht="15.75" customHeight="1">
      <c r="A764" s="36" t="s">
        <v>1319</v>
      </c>
      <c r="B764" s="37" t="s">
        <v>157</v>
      </c>
      <c r="C764" s="41">
        <v>20</v>
      </c>
      <c r="D764" s="42"/>
      <c r="E764" s="42">
        <v>3.73</v>
      </c>
      <c r="F764" s="35"/>
      <c r="G764" s="35">
        <v>159900</v>
      </c>
      <c r="H764" s="36" t="s">
        <v>49</v>
      </c>
      <c r="I764" s="40" t="s">
        <v>1320</v>
      </c>
      <c r="J764" s="219"/>
      <c r="K764" s="216"/>
    </row>
    <row r="765" spans="1:11" s="217" customFormat="1" ht="15.75" customHeight="1">
      <c r="A765" s="36" t="s">
        <v>1319</v>
      </c>
      <c r="B765" s="37" t="s">
        <v>157</v>
      </c>
      <c r="C765" s="41" t="s">
        <v>33</v>
      </c>
      <c r="D765" s="42"/>
      <c r="E765" s="42">
        <v>0.34</v>
      </c>
      <c r="F765" s="35"/>
      <c r="G765" s="35">
        <v>169900</v>
      </c>
      <c r="H765" s="36" t="s">
        <v>49</v>
      </c>
      <c r="I765" s="40" t="s">
        <v>1321</v>
      </c>
      <c r="J765" s="219"/>
      <c r="K765" s="216"/>
    </row>
    <row r="766" spans="1:11" s="217" customFormat="1" ht="15.75" customHeight="1">
      <c r="A766" s="36" t="s">
        <v>1322</v>
      </c>
      <c r="B766" s="37" t="s">
        <v>212</v>
      </c>
      <c r="C766" s="41">
        <v>45</v>
      </c>
      <c r="D766" s="42"/>
      <c r="E766" s="42">
        <v>1.74</v>
      </c>
      <c r="F766" s="35"/>
      <c r="G766" s="35">
        <v>189900</v>
      </c>
      <c r="H766" s="36" t="s">
        <v>64</v>
      </c>
      <c r="I766" s="40" t="s">
        <v>1323</v>
      </c>
      <c r="J766" s="219"/>
      <c r="K766" s="216"/>
    </row>
    <row r="767" spans="1:11" s="217" customFormat="1" ht="15.75" customHeight="1">
      <c r="A767" s="36" t="s">
        <v>1324</v>
      </c>
      <c r="B767" s="37" t="s">
        <v>212</v>
      </c>
      <c r="C767" s="41">
        <v>20</v>
      </c>
      <c r="D767" s="42"/>
      <c r="E767" s="42">
        <v>2.125</v>
      </c>
      <c r="F767" s="35"/>
      <c r="G767" s="35">
        <v>225900</v>
      </c>
      <c r="H767" s="36" t="s">
        <v>64</v>
      </c>
      <c r="I767" s="40" t="s">
        <v>1325</v>
      </c>
      <c r="J767" s="219"/>
      <c r="K767" s="216"/>
    </row>
    <row r="768" spans="1:11" s="217" customFormat="1" ht="15.75" customHeight="1">
      <c r="A768" s="36" t="s">
        <v>1324</v>
      </c>
      <c r="B768" s="37" t="s">
        <v>212</v>
      </c>
      <c r="C768" s="41" t="s">
        <v>33</v>
      </c>
      <c r="D768" s="42"/>
      <c r="E768" s="42">
        <v>0.34</v>
      </c>
      <c r="F768" s="35"/>
      <c r="G768" s="35">
        <v>175900</v>
      </c>
      <c r="H768" s="36" t="s">
        <v>49</v>
      </c>
      <c r="I768" s="40" t="s">
        <v>1326</v>
      </c>
      <c r="J768" s="219"/>
      <c r="K768" s="216"/>
    </row>
    <row r="769" spans="1:11" s="217" customFormat="1" ht="15.75" customHeight="1">
      <c r="A769" s="36" t="s">
        <v>1327</v>
      </c>
      <c r="B769" s="37" t="s">
        <v>212</v>
      </c>
      <c r="C769" s="41">
        <v>35</v>
      </c>
      <c r="D769" s="42"/>
      <c r="E769" s="42">
        <v>1.5150000000000001</v>
      </c>
      <c r="F769" s="35"/>
      <c r="G769" s="35">
        <v>219900</v>
      </c>
      <c r="H769" s="36" t="s">
        <v>64</v>
      </c>
      <c r="I769" s="40" t="s">
        <v>1328</v>
      </c>
      <c r="J769" s="219"/>
      <c r="K769" s="216"/>
    </row>
    <row r="770" spans="1:11" s="217" customFormat="1" ht="15.75" customHeight="1">
      <c r="A770" s="36" t="s">
        <v>1329</v>
      </c>
      <c r="B770" s="37" t="s">
        <v>212</v>
      </c>
      <c r="C770" s="41">
        <v>35</v>
      </c>
      <c r="D770" s="42"/>
      <c r="E770" s="42">
        <v>2.4900000000000002</v>
      </c>
      <c r="F770" s="35"/>
      <c r="G770" s="35">
        <v>219900</v>
      </c>
      <c r="H770" s="36" t="s">
        <v>64</v>
      </c>
      <c r="I770" s="40" t="s">
        <v>1330</v>
      </c>
      <c r="J770" s="219"/>
      <c r="K770" s="216"/>
    </row>
    <row r="771" spans="1:11" s="217" customFormat="1" ht="15.75" customHeight="1">
      <c r="A771" s="36" t="s">
        <v>1331</v>
      </c>
      <c r="B771" s="37" t="s">
        <v>212</v>
      </c>
      <c r="C771" s="41" t="s">
        <v>363</v>
      </c>
      <c r="D771" s="42"/>
      <c r="E771" s="42">
        <v>2.02</v>
      </c>
      <c r="F771" s="35"/>
      <c r="G771" s="35">
        <v>249900</v>
      </c>
      <c r="H771" s="36" t="s">
        <v>64</v>
      </c>
      <c r="I771" s="40" t="s">
        <v>1332</v>
      </c>
      <c r="J771" s="219"/>
      <c r="K771" s="216"/>
    </row>
    <row r="772" spans="1:11" s="217" customFormat="1" ht="15.75" customHeight="1">
      <c r="A772" s="36" t="s">
        <v>1333</v>
      </c>
      <c r="B772" s="37" t="s">
        <v>212</v>
      </c>
      <c r="C772" s="41">
        <v>20</v>
      </c>
      <c r="D772" s="42"/>
      <c r="E772" s="42">
        <v>1.145</v>
      </c>
      <c r="F772" s="35"/>
      <c r="G772" s="35">
        <v>229900</v>
      </c>
      <c r="H772" s="36" t="s">
        <v>64</v>
      </c>
      <c r="I772" s="40" t="s">
        <v>1334</v>
      </c>
      <c r="J772" s="219"/>
      <c r="K772" s="216"/>
    </row>
    <row r="773" spans="1:11" s="217" customFormat="1" ht="15.75" customHeight="1">
      <c r="A773" s="36" t="s">
        <v>1335</v>
      </c>
      <c r="B773" s="37" t="s">
        <v>44</v>
      </c>
      <c r="C773" s="41">
        <v>20</v>
      </c>
      <c r="D773" s="42">
        <v>1.61</v>
      </c>
      <c r="E773" s="39"/>
      <c r="F773" s="35"/>
      <c r="G773" s="35">
        <v>99900</v>
      </c>
      <c r="H773" s="36" t="s">
        <v>45</v>
      </c>
      <c r="I773" s="40" t="s">
        <v>1336</v>
      </c>
      <c r="J773" s="214"/>
      <c r="K773" s="216"/>
    </row>
    <row r="774" spans="1:11" s="217" customFormat="1" ht="15.75" customHeight="1">
      <c r="A774" s="36" t="s">
        <v>1337</v>
      </c>
      <c r="B774" s="37" t="s">
        <v>129</v>
      </c>
      <c r="C774" s="41" t="s">
        <v>33</v>
      </c>
      <c r="D774" s="42"/>
      <c r="E774" s="42">
        <v>0.92</v>
      </c>
      <c r="F774" s="35"/>
      <c r="G774" s="35">
        <v>145900</v>
      </c>
      <c r="H774" s="36" t="s">
        <v>38</v>
      </c>
      <c r="I774" s="40" t="s">
        <v>1338</v>
      </c>
      <c r="J774" s="219"/>
      <c r="K774" s="216"/>
    </row>
    <row r="775" spans="1:11" s="217" customFormat="1" ht="15.75" customHeight="1">
      <c r="A775" s="49" t="s">
        <v>1339</v>
      </c>
      <c r="B775" s="50" t="s">
        <v>157</v>
      </c>
      <c r="C775" s="51" t="s">
        <v>232</v>
      </c>
      <c r="D775" s="52">
        <v>25.08</v>
      </c>
      <c r="E775" s="52"/>
      <c r="F775" s="54"/>
      <c r="G775" s="54">
        <v>159900</v>
      </c>
      <c r="H775" s="49" t="s">
        <v>38</v>
      </c>
      <c r="I775" s="77" t="s">
        <v>1340</v>
      </c>
      <c r="J775" s="214"/>
      <c r="K775" s="216"/>
    </row>
    <row r="776" spans="1:11" s="217" customFormat="1" ht="15.75" customHeight="1">
      <c r="A776" s="36" t="s">
        <v>1341</v>
      </c>
      <c r="B776" s="37" t="s">
        <v>168</v>
      </c>
      <c r="C776" s="41" t="s">
        <v>33</v>
      </c>
      <c r="D776" s="42"/>
      <c r="E776" s="42">
        <v>1.5209999999999999</v>
      </c>
      <c r="F776" s="35"/>
      <c r="G776" s="35">
        <v>84900</v>
      </c>
      <c r="H776" s="36" t="s">
        <v>38</v>
      </c>
      <c r="I776" s="40" t="s">
        <v>1342</v>
      </c>
      <c r="J776" s="219"/>
      <c r="K776" s="216"/>
    </row>
    <row r="777" spans="1:11" s="217" customFormat="1" ht="15.75" customHeight="1">
      <c r="A777" s="36" t="s">
        <v>1343</v>
      </c>
      <c r="B777" s="37" t="s">
        <v>212</v>
      </c>
      <c r="C777" s="41">
        <v>20</v>
      </c>
      <c r="D777" s="42">
        <v>7.157</v>
      </c>
      <c r="E777" s="42"/>
      <c r="F777" s="35"/>
      <c r="G777" s="35">
        <v>139900</v>
      </c>
      <c r="H777" s="36" t="s">
        <v>38</v>
      </c>
      <c r="I777" s="90" t="s">
        <v>1344</v>
      </c>
      <c r="J777" s="219"/>
      <c r="K777" s="216"/>
    </row>
    <row r="778" spans="1:11" s="217" customFormat="1" ht="15.75" customHeight="1">
      <c r="A778" s="36" t="s">
        <v>1345</v>
      </c>
      <c r="B778" s="37" t="s">
        <v>129</v>
      </c>
      <c r="C778" s="96" t="s">
        <v>403</v>
      </c>
      <c r="D778" s="42">
        <v>0.57500000000000007</v>
      </c>
      <c r="E778" s="39">
        <v>10.8</v>
      </c>
      <c r="F778" s="35"/>
      <c r="G778" s="35">
        <v>149900</v>
      </c>
      <c r="H778" s="36" t="s">
        <v>25</v>
      </c>
      <c r="I778" s="40" t="s">
        <v>1346</v>
      </c>
      <c r="J778" s="214"/>
      <c r="K778" s="216"/>
    </row>
    <row r="779" spans="1:11" s="217" customFormat="1" ht="15.75" customHeight="1">
      <c r="A779" s="36" t="s">
        <v>1347</v>
      </c>
      <c r="B779" s="37" t="s">
        <v>129</v>
      </c>
      <c r="C779" s="41" t="s">
        <v>33</v>
      </c>
      <c r="D779" s="42">
        <v>8.0809999999999995</v>
      </c>
      <c r="E779" s="39">
        <v>6.06</v>
      </c>
      <c r="F779" s="35"/>
      <c r="G779" s="35">
        <v>159900</v>
      </c>
      <c r="H779" s="36" t="s">
        <v>25</v>
      </c>
      <c r="I779" s="40" t="s">
        <v>1348</v>
      </c>
      <c r="J779" s="214"/>
      <c r="K779" s="216"/>
    </row>
    <row r="780" spans="1:11" s="217" customFormat="1" ht="15.75" customHeight="1">
      <c r="A780" s="36" t="s">
        <v>1349</v>
      </c>
      <c r="B780" s="37" t="s">
        <v>212</v>
      </c>
      <c r="C780" s="41" t="s">
        <v>363</v>
      </c>
      <c r="D780" s="42"/>
      <c r="E780" s="39">
        <v>0.81500000000000006</v>
      </c>
      <c r="F780" s="35"/>
      <c r="G780" s="35">
        <v>209900</v>
      </c>
      <c r="H780" s="36" t="s">
        <v>64</v>
      </c>
      <c r="I780" s="40" t="s">
        <v>1350</v>
      </c>
      <c r="J780" s="214"/>
      <c r="K780" s="216"/>
    </row>
    <row r="781" spans="1:11" s="217" customFormat="1" ht="15.75" customHeight="1">
      <c r="A781" s="36" t="s">
        <v>1351</v>
      </c>
      <c r="B781" s="37" t="s">
        <v>44</v>
      </c>
      <c r="C781" s="41">
        <v>20</v>
      </c>
      <c r="D781" s="42">
        <v>3.8</v>
      </c>
      <c r="E781" s="39"/>
      <c r="F781" s="35"/>
      <c r="G781" s="35">
        <v>209900</v>
      </c>
      <c r="H781" s="36" t="s">
        <v>45</v>
      </c>
      <c r="I781" s="40" t="s">
        <v>1352</v>
      </c>
      <c r="J781" s="214"/>
      <c r="K781" s="216"/>
    </row>
    <row r="782" spans="1:11" s="209" customFormat="1" ht="15.75" customHeight="1">
      <c r="A782" s="36" t="s">
        <v>1353</v>
      </c>
      <c r="B782" s="37" t="s">
        <v>157</v>
      </c>
      <c r="C782" s="41">
        <v>20</v>
      </c>
      <c r="D782" s="42"/>
      <c r="E782" s="39">
        <v>0.74</v>
      </c>
      <c r="F782" s="35"/>
      <c r="G782" s="35">
        <v>177900</v>
      </c>
      <c r="H782" s="36" t="s">
        <v>64</v>
      </c>
      <c r="I782" s="40" t="s">
        <v>1354</v>
      </c>
      <c r="J782" s="214"/>
      <c r="K782" s="215"/>
    </row>
    <row r="783" spans="1:11" s="209" customFormat="1" ht="15.75" customHeight="1">
      <c r="A783" s="36" t="s">
        <v>1355</v>
      </c>
      <c r="B783" s="37" t="s">
        <v>157</v>
      </c>
      <c r="C783" s="41">
        <v>20</v>
      </c>
      <c r="D783" s="42"/>
      <c r="E783" s="39">
        <v>1.02</v>
      </c>
      <c r="F783" s="35"/>
      <c r="G783" s="35">
        <v>149900</v>
      </c>
      <c r="H783" s="36" t="s">
        <v>38</v>
      </c>
      <c r="I783" s="40" t="s">
        <v>1356</v>
      </c>
      <c r="J783" s="214"/>
      <c r="K783" s="215"/>
    </row>
    <row r="784" spans="1:11" s="217" customFormat="1" ht="15.75" customHeight="1">
      <c r="A784" s="36" t="s">
        <v>1357</v>
      </c>
      <c r="B784" s="37" t="s">
        <v>157</v>
      </c>
      <c r="C784" s="41" t="s">
        <v>33</v>
      </c>
      <c r="D784" s="42"/>
      <c r="E784" s="42">
        <v>20</v>
      </c>
      <c r="F784" s="35" t="s">
        <v>899</v>
      </c>
      <c r="G784" s="35">
        <v>99900</v>
      </c>
      <c r="H784" s="36" t="s">
        <v>49</v>
      </c>
      <c r="I784" s="40" t="s">
        <v>1358</v>
      </c>
      <c r="J784" s="219"/>
      <c r="K784" s="216"/>
    </row>
    <row r="785" spans="1:11" s="217" customFormat="1" ht="15.75" customHeight="1">
      <c r="A785" s="36" t="s">
        <v>1359</v>
      </c>
      <c r="B785" s="37" t="s">
        <v>212</v>
      </c>
      <c r="C785" s="41">
        <v>20</v>
      </c>
      <c r="D785" s="42"/>
      <c r="E785" s="42">
        <v>20</v>
      </c>
      <c r="F785" s="35"/>
      <c r="G785" s="35">
        <v>139900</v>
      </c>
      <c r="H785" s="36" t="s">
        <v>38</v>
      </c>
      <c r="I785" s="40" t="s">
        <v>1182</v>
      </c>
      <c r="J785" s="219"/>
      <c r="K785" s="216"/>
    </row>
    <row r="786" spans="1:11" s="209" customFormat="1" ht="15.75" customHeight="1">
      <c r="A786" s="36" t="s">
        <v>1360</v>
      </c>
      <c r="B786" s="37" t="s">
        <v>212</v>
      </c>
      <c r="C786" s="41" t="s">
        <v>33</v>
      </c>
      <c r="D786" s="39">
        <v>2.2800000000000002</v>
      </c>
      <c r="E786" s="39"/>
      <c r="F786" s="35"/>
      <c r="G786" s="35">
        <v>189900</v>
      </c>
      <c r="H786" s="36" t="s">
        <v>64</v>
      </c>
      <c r="I786" s="40" t="s">
        <v>1361</v>
      </c>
      <c r="J786" s="214"/>
      <c r="K786" s="215"/>
    </row>
    <row r="787" spans="1:11" s="217" customFormat="1" ht="15.75" customHeight="1">
      <c r="A787" s="36" t="s">
        <v>1362</v>
      </c>
      <c r="B787" s="37" t="s">
        <v>129</v>
      </c>
      <c r="C787" s="41" t="s">
        <v>33</v>
      </c>
      <c r="D787" s="42"/>
      <c r="E787" s="42">
        <v>7.16</v>
      </c>
      <c r="F787" s="35"/>
      <c r="G787" s="35">
        <v>169900</v>
      </c>
      <c r="H787" s="36" t="s">
        <v>64</v>
      </c>
      <c r="I787" s="40" t="s">
        <v>1363</v>
      </c>
      <c r="J787" s="219"/>
      <c r="K787" s="216"/>
    </row>
    <row r="788" spans="1:11" s="217" customFormat="1" ht="15.75" customHeight="1">
      <c r="A788" s="93" t="s">
        <v>1364</v>
      </c>
      <c r="B788" s="37" t="s">
        <v>129</v>
      </c>
      <c r="C788" s="41">
        <v>20</v>
      </c>
      <c r="D788" s="42"/>
      <c r="E788" s="42">
        <v>1.3049999999999999</v>
      </c>
      <c r="F788" s="35"/>
      <c r="G788" s="35">
        <v>199900</v>
      </c>
      <c r="H788" s="36" t="s">
        <v>64</v>
      </c>
      <c r="I788" s="40" t="s">
        <v>1365</v>
      </c>
      <c r="J788" s="214"/>
      <c r="K788" s="216"/>
    </row>
    <row r="789" spans="1:11" s="217" customFormat="1" ht="15.75" customHeight="1">
      <c r="A789" s="93" t="s">
        <v>1366</v>
      </c>
      <c r="B789" s="37" t="s">
        <v>212</v>
      </c>
      <c r="C789" s="41">
        <v>20</v>
      </c>
      <c r="D789" s="42"/>
      <c r="E789" s="42">
        <v>3.4</v>
      </c>
      <c r="F789" s="35"/>
      <c r="G789" s="35">
        <v>229900</v>
      </c>
      <c r="H789" s="36" t="s">
        <v>38</v>
      </c>
      <c r="I789" s="40" t="s">
        <v>1182</v>
      </c>
      <c r="J789" s="214"/>
      <c r="K789" s="216"/>
    </row>
    <row r="790" spans="1:11" s="217" customFormat="1" ht="15.75" customHeight="1">
      <c r="A790" s="93" t="s">
        <v>1367</v>
      </c>
      <c r="B790" s="37" t="s">
        <v>212</v>
      </c>
      <c r="C790" s="41" t="s">
        <v>363</v>
      </c>
      <c r="D790" s="42"/>
      <c r="E790" s="42">
        <v>2.5550000000000002</v>
      </c>
      <c r="F790" s="35"/>
      <c r="G790" s="35">
        <v>249900</v>
      </c>
      <c r="H790" s="36" t="s">
        <v>64</v>
      </c>
      <c r="I790" s="40" t="s">
        <v>1368</v>
      </c>
      <c r="J790" s="214"/>
      <c r="K790" s="216"/>
    </row>
    <row r="791" spans="1:11" s="217" customFormat="1" ht="15.75" customHeight="1">
      <c r="A791" s="93" t="s">
        <v>1369</v>
      </c>
      <c r="B791" s="37" t="s">
        <v>212</v>
      </c>
      <c r="C791" s="41">
        <v>20</v>
      </c>
      <c r="D791" s="42"/>
      <c r="E791" s="42">
        <v>3</v>
      </c>
      <c r="F791" s="35"/>
      <c r="G791" s="35">
        <v>229900</v>
      </c>
      <c r="H791" s="36" t="s">
        <v>38</v>
      </c>
      <c r="I791" s="40" t="s">
        <v>1182</v>
      </c>
      <c r="J791" s="214"/>
      <c r="K791" s="216"/>
    </row>
    <row r="792" spans="1:11" s="217" customFormat="1" ht="15.75" customHeight="1">
      <c r="A792" s="93" t="s">
        <v>1369</v>
      </c>
      <c r="B792" s="37" t="s">
        <v>212</v>
      </c>
      <c r="C792" s="41" t="s">
        <v>33</v>
      </c>
      <c r="D792" s="42"/>
      <c r="E792" s="42">
        <v>2.0099999999999998</v>
      </c>
      <c r="F792" s="35"/>
      <c r="G792" s="35">
        <v>229900</v>
      </c>
      <c r="H792" s="36" t="s">
        <v>64</v>
      </c>
      <c r="I792" s="40" t="s">
        <v>1370</v>
      </c>
      <c r="J792" s="214"/>
      <c r="K792" s="216"/>
    </row>
    <row r="793" spans="1:11" s="217" customFormat="1" ht="15.75" customHeight="1">
      <c r="A793" s="93" t="s">
        <v>1369</v>
      </c>
      <c r="B793" s="37" t="s">
        <v>129</v>
      </c>
      <c r="C793" s="41" t="s">
        <v>732</v>
      </c>
      <c r="D793" s="42"/>
      <c r="E793" s="42">
        <v>2.2450000000000001</v>
      </c>
      <c r="F793" s="35"/>
      <c r="G793" s="35">
        <v>199900</v>
      </c>
      <c r="H793" s="36" t="s">
        <v>64</v>
      </c>
      <c r="I793" s="40" t="s">
        <v>1371</v>
      </c>
      <c r="J793" s="214"/>
      <c r="K793" s="216"/>
    </row>
    <row r="794" spans="1:11" s="217" customFormat="1" ht="15.75" customHeight="1">
      <c r="A794" s="93" t="s">
        <v>1369</v>
      </c>
      <c r="B794" s="37" t="s">
        <v>157</v>
      </c>
      <c r="C794" s="41" t="s">
        <v>1372</v>
      </c>
      <c r="D794" s="42"/>
      <c r="E794" s="42">
        <v>0.69500000000000006</v>
      </c>
      <c r="F794" s="35"/>
      <c r="G794" s="35">
        <v>299900</v>
      </c>
      <c r="H794" s="36" t="s">
        <v>64</v>
      </c>
      <c r="I794" s="40" t="s">
        <v>1373</v>
      </c>
      <c r="J794" s="214"/>
      <c r="K794" s="216"/>
    </row>
    <row r="795" spans="1:11" s="209" customFormat="1" ht="15.75" customHeight="1">
      <c r="A795" s="93" t="s">
        <v>1374</v>
      </c>
      <c r="B795" s="37" t="s">
        <v>157</v>
      </c>
      <c r="C795" s="41">
        <v>20</v>
      </c>
      <c r="D795" s="42">
        <v>3</v>
      </c>
      <c r="E795" s="39"/>
      <c r="F795" s="35"/>
      <c r="G795" s="35">
        <v>259900</v>
      </c>
      <c r="H795" s="36" t="s">
        <v>25</v>
      </c>
      <c r="I795" s="40" t="s">
        <v>1375</v>
      </c>
      <c r="J795" s="214"/>
      <c r="K795" s="215"/>
    </row>
    <row r="796" spans="1:11" s="217" customFormat="1" ht="15.75" customHeight="1">
      <c r="A796" s="93" t="s">
        <v>1376</v>
      </c>
      <c r="B796" s="37" t="s">
        <v>129</v>
      </c>
      <c r="C796" s="41">
        <v>20</v>
      </c>
      <c r="D796" s="42"/>
      <c r="E796" s="42">
        <v>11.14</v>
      </c>
      <c r="F796" s="35"/>
      <c r="G796" s="35">
        <v>249900</v>
      </c>
      <c r="H796" s="36" t="s">
        <v>64</v>
      </c>
      <c r="I796" s="40" t="s">
        <v>1377</v>
      </c>
      <c r="J796" s="214"/>
      <c r="K796" s="216"/>
    </row>
    <row r="797" spans="1:11" s="217" customFormat="1" ht="15.75" customHeight="1">
      <c r="A797" s="93" t="s">
        <v>1378</v>
      </c>
      <c r="B797" s="37" t="s">
        <v>212</v>
      </c>
      <c r="C797" s="41">
        <v>20</v>
      </c>
      <c r="D797" s="42"/>
      <c r="E797" s="42">
        <v>1.6</v>
      </c>
      <c r="F797" s="35"/>
      <c r="G797" s="35">
        <v>189900</v>
      </c>
      <c r="H797" s="36" t="s">
        <v>49</v>
      </c>
      <c r="I797" s="40" t="s">
        <v>1379</v>
      </c>
      <c r="J797" s="214"/>
      <c r="K797" s="216"/>
    </row>
    <row r="798" spans="1:11" s="217" customFormat="1" ht="15.75" customHeight="1">
      <c r="A798" s="93" t="s">
        <v>1380</v>
      </c>
      <c r="B798" s="37" t="s">
        <v>157</v>
      </c>
      <c r="C798" s="41" t="s">
        <v>109</v>
      </c>
      <c r="D798" s="42">
        <v>0.995</v>
      </c>
      <c r="E798" s="42"/>
      <c r="F798" s="35"/>
      <c r="G798" s="35">
        <v>139900</v>
      </c>
      <c r="H798" s="36" t="s">
        <v>38</v>
      </c>
      <c r="I798" s="40" t="s">
        <v>1381</v>
      </c>
      <c r="J798" s="214"/>
      <c r="K798" s="216"/>
    </row>
    <row r="799" spans="1:11" s="217" customFormat="1" ht="15.75" customHeight="1">
      <c r="A799" s="36" t="s">
        <v>1382</v>
      </c>
      <c r="B799" s="37" t="s">
        <v>157</v>
      </c>
      <c r="C799" s="41" t="s">
        <v>109</v>
      </c>
      <c r="D799" s="42">
        <v>3.395</v>
      </c>
      <c r="E799" s="39"/>
      <c r="F799" s="35"/>
      <c r="G799" s="35">
        <v>149900</v>
      </c>
      <c r="H799" s="36" t="s">
        <v>38</v>
      </c>
      <c r="I799" s="40" t="s">
        <v>1383</v>
      </c>
      <c r="J799" s="214"/>
      <c r="K799" s="216"/>
    </row>
    <row r="800" spans="1:11" s="217" customFormat="1" ht="15.75" customHeight="1">
      <c r="A800" s="36" t="s">
        <v>1384</v>
      </c>
      <c r="B800" s="37" t="s">
        <v>129</v>
      </c>
      <c r="C800" s="41" t="s">
        <v>109</v>
      </c>
      <c r="D800" s="42"/>
      <c r="E800" s="42">
        <v>21.364999999999998</v>
      </c>
      <c r="F800" s="35"/>
      <c r="G800" s="35">
        <v>149900</v>
      </c>
      <c r="H800" s="36" t="s">
        <v>64</v>
      </c>
      <c r="I800" s="40" t="s">
        <v>1385</v>
      </c>
      <c r="J800" s="214"/>
      <c r="K800" s="216"/>
    </row>
    <row r="801" spans="1:11" s="217" customFormat="1" ht="15.75" customHeight="1">
      <c r="A801" s="36" t="s">
        <v>1386</v>
      </c>
      <c r="B801" s="37" t="s">
        <v>129</v>
      </c>
      <c r="C801" s="41" t="s">
        <v>403</v>
      </c>
      <c r="D801" s="42">
        <v>23.09</v>
      </c>
      <c r="E801" s="42"/>
      <c r="F801" s="35"/>
      <c r="G801" s="35">
        <v>159900</v>
      </c>
      <c r="H801" s="36" t="s">
        <v>38</v>
      </c>
      <c r="I801" s="40" t="s">
        <v>1387</v>
      </c>
      <c r="J801" s="214"/>
      <c r="K801" s="216"/>
    </row>
    <row r="802" spans="1:11" s="217" customFormat="1" ht="15.75" customHeight="1">
      <c r="A802" s="36" t="s">
        <v>1388</v>
      </c>
      <c r="B802" s="37" t="s">
        <v>212</v>
      </c>
      <c r="C802" s="41" t="s">
        <v>1389</v>
      </c>
      <c r="D802" s="42"/>
      <c r="E802" s="42">
        <v>5.76</v>
      </c>
      <c r="F802" s="35"/>
      <c r="G802" s="35">
        <v>189900</v>
      </c>
      <c r="H802" s="36" t="s">
        <v>64</v>
      </c>
      <c r="I802" s="40" t="s">
        <v>1390</v>
      </c>
      <c r="J802" s="219"/>
      <c r="K802" s="216"/>
    </row>
    <row r="803" spans="1:11" s="209" customFormat="1" ht="15.75" customHeight="1">
      <c r="A803" s="36" t="s">
        <v>1391</v>
      </c>
      <c r="B803" s="37" t="s">
        <v>168</v>
      </c>
      <c r="C803" s="96" t="s">
        <v>33</v>
      </c>
      <c r="D803" s="39">
        <v>0.62</v>
      </c>
      <c r="E803" s="39"/>
      <c r="F803" s="35"/>
      <c r="G803" s="35">
        <v>79900</v>
      </c>
      <c r="H803" s="36" t="s">
        <v>45</v>
      </c>
      <c r="I803" s="40" t="s">
        <v>1392</v>
      </c>
      <c r="J803" s="215"/>
      <c r="K803" s="215"/>
    </row>
    <row r="804" spans="1:11" s="209" customFormat="1" ht="15.75" customHeight="1">
      <c r="A804" s="36" t="s">
        <v>1391</v>
      </c>
      <c r="B804" s="37" t="s">
        <v>168</v>
      </c>
      <c r="C804" s="96" t="s">
        <v>33</v>
      </c>
      <c r="D804" s="39">
        <v>0.92900000000000005</v>
      </c>
      <c r="E804" s="39"/>
      <c r="F804" s="35"/>
      <c r="G804" s="35">
        <v>83900</v>
      </c>
      <c r="H804" s="36" t="s">
        <v>38</v>
      </c>
      <c r="I804" s="40" t="s">
        <v>1393</v>
      </c>
      <c r="J804" s="215"/>
      <c r="K804" s="215"/>
    </row>
    <row r="805" spans="1:11" s="209" customFormat="1" ht="15.75" customHeight="1">
      <c r="A805" s="36" t="s">
        <v>1394</v>
      </c>
      <c r="B805" s="37" t="s">
        <v>129</v>
      </c>
      <c r="C805" s="41">
        <v>20</v>
      </c>
      <c r="D805" s="42">
        <v>0.52500000000000002</v>
      </c>
      <c r="E805" s="39">
        <v>1.27</v>
      </c>
      <c r="F805" s="35" t="s">
        <v>267</v>
      </c>
      <c r="G805" s="35">
        <v>129900</v>
      </c>
      <c r="H805" s="36" t="s">
        <v>38</v>
      </c>
      <c r="I805" s="40" t="s">
        <v>1395</v>
      </c>
      <c r="J805" s="214"/>
      <c r="K805" s="215"/>
    </row>
    <row r="806" spans="1:11" s="209" customFormat="1" ht="15.75" customHeight="1">
      <c r="A806" s="36" t="s">
        <v>1394</v>
      </c>
      <c r="B806" s="37" t="s">
        <v>212</v>
      </c>
      <c r="C806" s="41" t="s">
        <v>33</v>
      </c>
      <c r="D806" s="42">
        <v>3.9</v>
      </c>
      <c r="E806" s="39">
        <v>31.355</v>
      </c>
      <c r="F806" s="35"/>
      <c r="G806" s="35">
        <v>165900</v>
      </c>
      <c r="H806" s="36" t="s">
        <v>38</v>
      </c>
      <c r="I806" s="40" t="s">
        <v>1396</v>
      </c>
      <c r="J806" s="214"/>
      <c r="K806" s="215"/>
    </row>
    <row r="807" spans="1:11" s="209" customFormat="1" ht="15.75" customHeight="1">
      <c r="A807" s="36" t="s">
        <v>1394</v>
      </c>
      <c r="B807" s="37" t="s">
        <v>157</v>
      </c>
      <c r="C807" s="41" t="s">
        <v>232</v>
      </c>
      <c r="D807" s="42">
        <v>6</v>
      </c>
      <c r="E807" s="42">
        <v>9.6519999999999992</v>
      </c>
      <c r="F807" s="35"/>
      <c r="G807" s="35">
        <v>149900</v>
      </c>
      <c r="H807" s="36" t="s">
        <v>25</v>
      </c>
      <c r="I807" s="40" t="s">
        <v>1397</v>
      </c>
      <c r="J807" s="236"/>
      <c r="K807" s="215"/>
    </row>
    <row r="808" spans="1:11" s="209" customFormat="1" ht="15.75" customHeight="1">
      <c r="A808" s="36" t="s">
        <v>1398</v>
      </c>
      <c r="B808" s="37" t="s">
        <v>129</v>
      </c>
      <c r="C808" s="41">
        <v>20</v>
      </c>
      <c r="D808" s="42">
        <v>1.7469999999999999</v>
      </c>
      <c r="E808" s="39">
        <v>100.66</v>
      </c>
      <c r="F808" s="35"/>
      <c r="G808" s="35">
        <v>144900</v>
      </c>
      <c r="H808" s="36" t="s">
        <v>25</v>
      </c>
      <c r="I808" s="40" t="s">
        <v>1399</v>
      </c>
      <c r="J808" s="213"/>
      <c r="K808" s="215"/>
    </row>
    <row r="809" spans="1:11" s="217" customFormat="1" ht="15.75" customHeight="1">
      <c r="A809" s="36" t="s">
        <v>1400</v>
      </c>
      <c r="B809" s="37" t="s">
        <v>129</v>
      </c>
      <c r="C809" s="96" t="s">
        <v>403</v>
      </c>
      <c r="D809" s="52">
        <v>5.5380000000000003</v>
      </c>
      <c r="E809" s="53">
        <v>6.74</v>
      </c>
      <c r="F809" s="35"/>
      <c r="G809" s="35">
        <v>149900</v>
      </c>
      <c r="H809" s="36" t="s">
        <v>25</v>
      </c>
      <c r="I809" s="40" t="s">
        <v>1401</v>
      </c>
      <c r="J809" s="214"/>
      <c r="K809" s="216"/>
    </row>
    <row r="810" spans="1:11" s="217" customFormat="1" ht="15.75" customHeight="1">
      <c r="A810" s="36" t="s">
        <v>1400</v>
      </c>
      <c r="B810" s="37" t="s">
        <v>212</v>
      </c>
      <c r="C810" s="96" t="s">
        <v>232</v>
      </c>
      <c r="D810" s="52"/>
      <c r="E810" s="53">
        <v>35.880000000000003</v>
      </c>
      <c r="F810" s="35"/>
      <c r="G810" s="35">
        <v>165900</v>
      </c>
      <c r="H810" s="36" t="s">
        <v>38</v>
      </c>
      <c r="I810" s="40" t="s">
        <v>1402</v>
      </c>
      <c r="J810" s="214"/>
      <c r="K810" s="216"/>
    </row>
    <row r="811" spans="1:11" s="217" customFormat="1" ht="15.75" customHeight="1">
      <c r="A811" s="36" t="s">
        <v>1400</v>
      </c>
      <c r="B811" s="37" t="s">
        <v>129</v>
      </c>
      <c r="C811" s="96" t="s">
        <v>33</v>
      </c>
      <c r="D811" s="42">
        <v>6.7050000000000001</v>
      </c>
      <c r="E811" s="39">
        <v>80.349999999999994</v>
      </c>
      <c r="F811" s="35">
        <v>144900</v>
      </c>
      <c r="G811" s="35">
        <v>149900</v>
      </c>
      <c r="H811" s="36" t="s">
        <v>25</v>
      </c>
      <c r="I811" s="40" t="s">
        <v>1403</v>
      </c>
      <c r="J811" s="214"/>
      <c r="K811" s="216"/>
    </row>
    <row r="812" spans="1:11" s="217" customFormat="1" ht="15.75" customHeight="1">
      <c r="A812" s="36" t="s">
        <v>1404</v>
      </c>
      <c r="B812" s="37" t="s">
        <v>157</v>
      </c>
      <c r="C812" s="96" t="s">
        <v>33</v>
      </c>
      <c r="D812" s="42"/>
      <c r="E812" s="39">
        <v>43.63</v>
      </c>
      <c r="F812" s="35"/>
      <c r="G812" s="35">
        <v>159900</v>
      </c>
      <c r="H812" s="36" t="s">
        <v>329</v>
      </c>
      <c r="I812" s="40" t="s">
        <v>1405</v>
      </c>
      <c r="J812" s="214"/>
      <c r="K812" s="216"/>
    </row>
    <row r="813" spans="1:11" s="217" customFormat="1" ht="15.75" customHeight="1">
      <c r="A813" s="36" t="s">
        <v>1406</v>
      </c>
      <c r="B813" s="37" t="s">
        <v>129</v>
      </c>
      <c r="C813" s="41" t="s">
        <v>1407</v>
      </c>
      <c r="D813" s="42"/>
      <c r="E813" s="39">
        <v>2.35</v>
      </c>
      <c r="F813" s="35"/>
      <c r="G813" s="35">
        <v>149900</v>
      </c>
      <c r="H813" s="36" t="s">
        <v>64</v>
      </c>
      <c r="I813" s="40" t="s">
        <v>1408</v>
      </c>
      <c r="J813" s="215"/>
      <c r="K813" s="216"/>
    </row>
    <row r="814" spans="1:11" s="217" customFormat="1" ht="15.75" customHeight="1">
      <c r="A814" s="36" t="s">
        <v>1406</v>
      </c>
      <c r="B814" s="37" t="s">
        <v>157</v>
      </c>
      <c r="C814" s="41" t="s">
        <v>33</v>
      </c>
      <c r="D814" s="42"/>
      <c r="E814" s="39">
        <v>11.09</v>
      </c>
      <c r="F814" s="35"/>
      <c r="G814" s="35">
        <v>159900</v>
      </c>
      <c r="H814" s="36" t="s">
        <v>64</v>
      </c>
      <c r="I814" s="40" t="s">
        <v>1409</v>
      </c>
      <c r="J814" s="214"/>
      <c r="K814" s="216"/>
    </row>
    <row r="815" spans="1:11" s="217" customFormat="1" ht="15.75" customHeight="1">
      <c r="A815" s="36" t="s">
        <v>1410</v>
      </c>
      <c r="B815" s="37" t="s">
        <v>212</v>
      </c>
      <c r="C815" s="41">
        <v>20</v>
      </c>
      <c r="D815" s="42">
        <v>8.6579999999999995</v>
      </c>
      <c r="E815" s="39"/>
      <c r="F815" s="35"/>
      <c r="G815" s="35">
        <v>144900</v>
      </c>
      <c r="H815" s="36" t="s">
        <v>38</v>
      </c>
      <c r="I815" s="40" t="s">
        <v>1411</v>
      </c>
      <c r="J815" s="214"/>
      <c r="K815" s="216"/>
    </row>
    <row r="816" spans="1:11" s="217" customFormat="1" ht="15.75" customHeight="1">
      <c r="A816" s="36" t="s">
        <v>1410</v>
      </c>
      <c r="B816" s="37" t="s">
        <v>212</v>
      </c>
      <c r="C816" s="41" t="s">
        <v>33</v>
      </c>
      <c r="D816" s="42">
        <v>1.1850000000000001</v>
      </c>
      <c r="E816" s="39">
        <v>19.649999999999999</v>
      </c>
      <c r="F816" s="35">
        <v>169900</v>
      </c>
      <c r="G816" s="35">
        <v>177900</v>
      </c>
      <c r="H816" s="36" t="s">
        <v>38</v>
      </c>
      <c r="I816" s="57" t="s">
        <v>1412</v>
      </c>
      <c r="J816" s="214"/>
      <c r="K816" s="216"/>
    </row>
    <row r="817" spans="1:256" s="217" customFormat="1" ht="15.75" customHeight="1">
      <c r="A817" s="36" t="s">
        <v>1410</v>
      </c>
      <c r="B817" s="37" t="s">
        <v>212</v>
      </c>
      <c r="C817" s="41" t="s">
        <v>232</v>
      </c>
      <c r="D817" s="42">
        <v>5.3</v>
      </c>
      <c r="E817" s="39">
        <v>1.3620000000000001</v>
      </c>
      <c r="F817" s="35"/>
      <c r="G817" s="35">
        <v>149900</v>
      </c>
      <c r="H817" s="36" t="s">
        <v>25</v>
      </c>
      <c r="I817" s="57" t="s">
        <v>1413</v>
      </c>
      <c r="J817" s="214"/>
      <c r="K817" s="216"/>
    </row>
    <row r="818" spans="1:256" s="217" customFormat="1" ht="15.75" customHeight="1">
      <c r="A818" s="36" t="s">
        <v>1414</v>
      </c>
      <c r="B818" s="37" t="s">
        <v>212</v>
      </c>
      <c r="C818" s="96" t="s">
        <v>33</v>
      </c>
      <c r="D818" s="42">
        <v>33.28</v>
      </c>
      <c r="E818" s="39"/>
      <c r="F818" s="35"/>
      <c r="G818" s="35">
        <v>165900</v>
      </c>
      <c r="H818" s="36" t="s">
        <v>38</v>
      </c>
      <c r="I818" s="40" t="s">
        <v>1415</v>
      </c>
      <c r="J818" s="214"/>
      <c r="K818" s="216"/>
    </row>
    <row r="819" spans="1:256" s="217" customFormat="1" ht="15.75" customHeight="1">
      <c r="A819" s="36" t="s">
        <v>1416</v>
      </c>
      <c r="B819" s="37" t="s">
        <v>212</v>
      </c>
      <c r="C819" s="96" t="s">
        <v>232</v>
      </c>
      <c r="D819" s="42">
        <v>24.751000000000001</v>
      </c>
      <c r="E819" s="39"/>
      <c r="F819" s="35"/>
      <c r="G819" s="35">
        <v>177900</v>
      </c>
      <c r="H819" s="36" t="s">
        <v>38</v>
      </c>
      <c r="I819" s="40" t="s">
        <v>1417</v>
      </c>
      <c r="J819" s="214"/>
      <c r="K819" s="216"/>
    </row>
    <row r="820" spans="1:256" s="217" customFormat="1" ht="15.75" customHeight="1">
      <c r="A820" s="65" t="s">
        <v>1418</v>
      </c>
      <c r="B820" s="37" t="s">
        <v>129</v>
      </c>
      <c r="C820" s="41">
        <v>20</v>
      </c>
      <c r="D820" s="42">
        <v>0.79800000000000004</v>
      </c>
      <c r="E820" s="42">
        <v>3.52</v>
      </c>
      <c r="F820" s="35"/>
      <c r="G820" s="35">
        <v>144900</v>
      </c>
      <c r="H820" s="36" t="s">
        <v>25</v>
      </c>
      <c r="I820" s="40" t="s">
        <v>1419</v>
      </c>
      <c r="J820" s="214"/>
      <c r="K820" s="216"/>
    </row>
    <row r="821" spans="1:256" s="217" customFormat="1" ht="15.75" customHeight="1">
      <c r="A821" s="49" t="s">
        <v>1420</v>
      </c>
      <c r="B821" s="37" t="s">
        <v>129</v>
      </c>
      <c r="C821" s="96" t="s">
        <v>33</v>
      </c>
      <c r="D821" s="42">
        <v>38.890999999999998</v>
      </c>
      <c r="E821" s="39"/>
      <c r="F821" s="35"/>
      <c r="G821" s="35">
        <v>149900</v>
      </c>
      <c r="H821" s="36" t="s">
        <v>25</v>
      </c>
      <c r="I821" s="40" t="s">
        <v>1421</v>
      </c>
      <c r="J821" s="214"/>
      <c r="K821" s="216"/>
    </row>
    <row r="822" spans="1:256" s="217" customFormat="1" ht="15.75" customHeight="1">
      <c r="A822" s="49" t="s">
        <v>1422</v>
      </c>
      <c r="B822" s="37" t="s">
        <v>129</v>
      </c>
      <c r="C822" s="96" t="s">
        <v>1130</v>
      </c>
      <c r="D822" s="42">
        <v>1.34</v>
      </c>
      <c r="E822" s="39">
        <v>3.6550000000000002</v>
      </c>
      <c r="F822" s="35"/>
      <c r="G822" s="35">
        <v>145900</v>
      </c>
      <c r="H822" s="36" t="s">
        <v>25</v>
      </c>
      <c r="I822" s="40" t="s">
        <v>1423</v>
      </c>
      <c r="J822" s="214"/>
      <c r="K822" s="216"/>
    </row>
    <row r="823" spans="1:256" s="226" customFormat="1" ht="15.75" customHeight="1">
      <c r="A823" s="36" t="s">
        <v>1418</v>
      </c>
      <c r="B823" s="37" t="s">
        <v>129</v>
      </c>
      <c r="C823" s="41" t="s">
        <v>976</v>
      </c>
      <c r="D823" s="42"/>
      <c r="E823" s="39">
        <v>0.26500000000000001</v>
      </c>
      <c r="F823" s="35"/>
      <c r="G823" s="35">
        <v>139900</v>
      </c>
      <c r="H823" s="36" t="s">
        <v>64</v>
      </c>
      <c r="I823" s="40" t="s">
        <v>1424</v>
      </c>
      <c r="J823" s="227"/>
      <c r="K823" s="221"/>
      <c r="L823" s="222"/>
      <c r="M823" s="223"/>
      <c r="N823" s="231"/>
      <c r="Q823" s="227"/>
      <c r="R823" s="228"/>
      <c r="S823" s="227"/>
      <c r="T823" s="221"/>
      <c r="U823" s="222"/>
      <c r="V823" s="223"/>
      <c r="W823" s="231"/>
      <c r="Z823" s="227"/>
      <c r="AA823" s="228"/>
      <c r="AB823" s="227"/>
      <c r="AC823" s="221"/>
      <c r="AD823" s="222"/>
      <c r="AE823" s="223"/>
      <c r="AF823" s="231"/>
      <c r="AI823" s="227"/>
      <c r="AJ823" s="228"/>
      <c r="AK823" s="227"/>
      <c r="AL823" s="221"/>
      <c r="AM823" s="222"/>
      <c r="AN823" s="223"/>
      <c r="AO823" s="231"/>
      <c r="AR823" s="227"/>
      <c r="AS823" s="228"/>
      <c r="AT823" s="227"/>
      <c r="AU823" s="221"/>
      <c r="AV823" s="222"/>
      <c r="AW823" s="223"/>
      <c r="AX823" s="231"/>
      <c r="BA823" s="227"/>
      <c r="BB823" s="228"/>
      <c r="BC823" s="227"/>
      <c r="BD823" s="221"/>
      <c r="BE823" s="222"/>
      <c r="BF823" s="223"/>
      <c r="BG823" s="231"/>
      <c r="BJ823" s="227"/>
      <c r="BK823" s="228"/>
      <c r="BL823" s="227"/>
      <c r="BM823" s="221"/>
      <c r="BN823" s="222"/>
      <c r="BO823" s="223"/>
      <c r="BP823" s="231"/>
      <c r="BS823" s="227"/>
      <c r="BT823" s="228"/>
      <c r="BU823" s="227"/>
      <c r="BV823" s="221"/>
      <c r="BW823" s="222"/>
      <c r="BX823" s="223"/>
      <c r="BY823" s="231"/>
      <c r="CB823" s="227"/>
      <c r="CC823" s="228"/>
      <c r="CD823" s="227"/>
      <c r="CE823" s="221"/>
      <c r="CF823" s="222"/>
      <c r="CG823" s="223"/>
      <c r="CH823" s="231"/>
      <c r="CK823" s="227"/>
      <c r="CL823" s="228"/>
      <c r="CM823" s="227"/>
      <c r="CN823" s="221"/>
      <c r="CO823" s="222"/>
      <c r="CP823" s="223"/>
      <c r="CQ823" s="231"/>
      <c r="CT823" s="227"/>
      <c r="CU823" s="228"/>
      <c r="CV823" s="227"/>
      <c r="CW823" s="221"/>
      <c r="CX823" s="222"/>
      <c r="CY823" s="223"/>
      <c r="CZ823" s="231"/>
      <c r="DC823" s="227"/>
      <c r="DD823" s="228"/>
      <c r="DE823" s="227"/>
      <c r="DF823" s="221"/>
      <c r="DG823" s="222"/>
      <c r="DH823" s="223"/>
      <c r="DI823" s="231"/>
      <c r="DL823" s="227"/>
      <c r="DM823" s="228"/>
      <c r="DN823" s="227"/>
      <c r="DO823" s="221"/>
      <c r="DP823" s="222"/>
      <c r="DQ823" s="223"/>
      <c r="DR823" s="231"/>
      <c r="DU823" s="227"/>
      <c r="DV823" s="228"/>
      <c r="DW823" s="227"/>
      <c r="DX823" s="221"/>
      <c r="DY823" s="222"/>
      <c r="DZ823" s="223"/>
      <c r="EA823" s="231"/>
      <c r="ED823" s="227"/>
      <c r="EE823" s="228"/>
      <c r="EF823" s="227"/>
      <c r="EG823" s="221"/>
      <c r="EH823" s="222"/>
      <c r="EI823" s="223"/>
      <c r="EJ823" s="231"/>
      <c r="EM823" s="227"/>
      <c r="EN823" s="228"/>
      <c r="EO823" s="227"/>
      <c r="EP823" s="221"/>
      <c r="EQ823" s="222"/>
      <c r="ER823" s="223"/>
      <c r="ES823" s="231"/>
      <c r="EV823" s="227"/>
      <c r="EW823" s="228"/>
      <c r="EX823" s="227"/>
      <c r="EY823" s="221"/>
      <c r="EZ823" s="222"/>
      <c r="FA823" s="223"/>
      <c r="FB823" s="231"/>
      <c r="FE823" s="227"/>
      <c r="FF823" s="228"/>
      <c r="FG823" s="227"/>
      <c r="FH823" s="221"/>
      <c r="FI823" s="222"/>
      <c r="FJ823" s="223"/>
      <c r="FK823" s="231"/>
      <c r="FN823" s="227"/>
      <c r="FO823" s="228"/>
      <c r="FP823" s="227"/>
      <c r="FQ823" s="221"/>
      <c r="FR823" s="222"/>
      <c r="FS823" s="223"/>
      <c r="FT823" s="231"/>
      <c r="FW823" s="227"/>
      <c r="FX823" s="228"/>
      <c r="FY823" s="227"/>
      <c r="FZ823" s="221"/>
      <c r="GA823" s="222"/>
      <c r="GB823" s="223"/>
      <c r="GC823" s="231"/>
      <c r="GF823" s="227"/>
      <c r="GG823" s="228"/>
      <c r="GH823" s="227"/>
      <c r="GI823" s="221"/>
      <c r="GJ823" s="222"/>
      <c r="GK823" s="223"/>
      <c r="GL823" s="231"/>
      <c r="GO823" s="227"/>
      <c r="GP823" s="228"/>
      <c r="GQ823" s="227"/>
      <c r="GR823" s="221"/>
      <c r="GS823" s="222"/>
      <c r="GT823" s="223"/>
      <c r="GU823" s="231"/>
      <c r="GX823" s="227"/>
      <c r="GY823" s="228"/>
      <c r="GZ823" s="227"/>
      <c r="HA823" s="221"/>
      <c r="HB823" s="222"/>
      <c r="HC823" s="223"/>
      <c r="HD823" s="231"/>
      <c r="HG823" s="227"/>
      <c r="HH823" s="228"/>
      <c r="HI823" s="227"/>
      <c r="HJ823" s="221"/>
      <c r="HK823" s="222"/>
      <c r="HL823" s="223"/>
      <c r="HM823" s="231"/>
      <c r="HP823" s="227"/>
      <c r="HQ823" s="228"/>
      <c r="HR823" s="227"/>
      <c r="HS823" s="221"/>
      <c r="HT823" s="222"/>
      <c r="HU823" s="223"/>
      <c r="HV823" s="231"/>
      <c r="HY823" s="227"/>
      <c r="HZ823" s="228"/>
      <c r="IA823" s="227"/>
      <c r="IB823" s="221"/>
      <c r="IC823" s="222"/>
      <c r="ID823" s="223"/>
      <c r="IE823" s="231"/>
      <c r="IH823" s="227"/>
      <c r="II823" s="228"/>
      <c r="IJ823" s="227"/>
      <c r="IK823" s="221"/>
      <c r="IL823" s="222"/>
      <c r="IM823" s="223"/>
      <c r="IN823" s="231"/>
      <c r="IQ823" s="227"/>
      <c r="IR823" s="228"/>
      <c r="IS823" s="227"/>
      <c r="IT823" s="221"/>
      <c r="IU823" s="222"/>
      <c r="IV823" s="223"/>
    </row>
    <row r="824" spans="1:256" s="217" customFormat="1" ht="15.75" customHeight="1">
      <c r="A824" s="36" t="s">
        <v>1425</v>
      </c>
      <c r="B824" s="37" t="s">
        <v>129</v>
      </c>
      <c r="C824" s="96">
        <v>20</v>
      </c>
      <c r="D824" s="52">
        <v>1.2</v>
      </c>
      <c r="E824" s="53">
        <v>1.2</v>
      </c>
      <c r="F824" s="35"/>
      <c r="G824" s="35">
        <v>149900</v>
      </c>
      <c r="H824" s="36" t="s">
        <v>49</v>
      </c>
      <c r="I824" s="40" t="s">
        <v>1426</v>
      </c>
      <c r="J824" s="214"/>
      <c r="K824" s="216"/>
    </row>
    <row r="825" spans="1:256" s="217" customFormat="1" ht="15.75" customHeight="1">
      <c r="A825" s="36" t="s">
        <v>1427</v>
      </c>
      <c r="B825" s="37" t="s">
        <v>129</v>
      </c>
      <c r="C825" s="41" t="s">
        <v>403</v>
      </c>
      <c r="D825" s="39">
        <v>4.21</v>
      </c>
      <c r="E825" s="39">
        <v>10.375</v>
      </c>
      <c r="F825" s="35"/>
      <c r="G825" s="35">
        <v>155900</v>
      </c>
      <c r="H825" s="36" t="s">
        <v>25</v>
      </c>
      <c r="I825" s="40" t="s">
        <v>1428</v>
      </c>
      <c r="J825" s="215"/>
      <c r="K825" s="216"/>
    </row>
    <row r="826" spans="1:256" s="217" customFormat="1" ht="15.75" customHeight="1">
      <c r="A826" s="36" t="s">
        <v>1429</v>
      </c>
      <c r="B826" s="37" t="s">
        <v>212</v>
      </c>
      <c r="C826" s="41" t="s">
        <v>33</v>
      </c>
      <c r="D826" s="39"/>
      <c r="E826" s="39">
        <v>39</v>
      </c>
      <c r="F826" s="35"/>
      <c r="G826" s="35">
        <v>149900</v>
      </c>
      <c r="H826" s="36" t="s">
        <v>49</v>
      </c>
      <c r="I826" s="40" t="s">
        <v>278</v>
      </c>
      <c r="J826" s="215"/>
      <c r="K826" s="216"/>
    </row>
    <row r="827" spans="1:256" s="217" customFormat="1" ht="15.75" customHeight="1">
      <c r="A827" s="36" t="s">
        <v>1430</v>
      </c>
      <c r="B827" s="37" t="s">
        <v>212</v>
      </c>
      <c r="C827" s="41" t="s">
        <v>33</v>
      </c>
      <c r="D827" s="39"/>
      <c r="E827" s="39">
        <v>19.07</v>
      </c>
      <c r="F827" s="35"/>
      <c r="G827" s="35">
        <v>155900</v>
      </c>
      <c r="H827" s="36" t="s">
        <v>49</v>
      </c>
      <c r="I827" s="40" t="s">
        <v>1431</v>
      </c>
      <c r="J827" s="215"/>
      <c r="K827" s="216"/>
    </row>
    <row r="828" spans="1:256" s="209" customFormat="1" ht="15.75" customHeight="1">
      <c r="A828" s="36" t="s">
        <v>1432</v>
      </c>
      <c r="B828" s="37" t="s">
        <v>129</v>
      </c>
      <c r="C828" s="41" t="s">
        <v>403</v>
      </c>
      <c r="D828" s="42">
        <v>73.375</v>
      </c>
      <c r="E828" s="39">
        <v>42.31</v>
      </c>
      <c r="F828" s="35" t="s">
        <v>1433</v>
      </c>
      <c r="G828" s="35">
        <v>149900</v>
      </c>
      <c r="H828" s="36" t="s">
        <v>25</v>
      </c>
      <c r="I828" s="40" t="s">
        <v>1434</v>
      </c>
      <c r="J828" s="214"/>
      <c r="K828" s="215"/>
    </row>
    <row r="829" spans="1:256" s="209" customFormat="1" ht="15.75" customHeight="1">
      <c r="A829" s="36" t="s">
        <v>1435</v>
      </c>
      <c r="B829" s="37" t="s">
        <v>129</v>
      </c>
      <c r="C829" s="41" t="s">
        <v>1436</v>
      </c>
      <c r="D829" s="42">
        <v>2.25</v>
      </c>
      <c r="E829" s="39"/>
      <c r="F829" s="35"/>
      <c r="G829" s="35">
        <v>155900</v>
      </c>
      <c r="H829" s="36" t="s">
        <v>49</v>
      </c>
      <c r="I829" s="40" t="s">
        <v>1437</v>
      </c>
      <c r="J829" s="214"/>
      <c r="K829" s="215"/>
    </row>
    <row r="830" spans="1:256" s="209" customFormat="1" ht="15.75" customHeight="1">
      <c r="A830" s="36" t="s">
        <v>1438</v>
      </c>
      <c r="B830" s="37" t="s">
        <v>212</v>
      </c>
      <c r="C830" s="41" t="s">
        <v>33</v>
      </c>
      <c r="D830" s="42"/>
      <c r="E830" s="39">
        <v>3.5</v>
      </c>
      <c r="F830" s="35"/>
      <c r="G830" s="35">
        <v>155900</v>
      </c>
      <c r="H830" s="36" t="s">
        <v>49</v>
      </c>
      <c r="I830" s="40" t="s">
        <v>1439</v>
      </c>
      <c r="J830" s="214"/>
      <c r="K830" s="215"/>
    </row>
    <row r="831" spans="1:256" s="209" customFormat="1" ht="15.75" customHeight="1">
      <c r="A831" s="36" t="s">
        <v>1440</v>
      </c>
      <c r="B831" s="37" t="s">
        <v>129</v>
      </c>
      <c r="C831" s="41" t="s">
        <v>1053</v>
      </c>
      <c r="D831" s="42"/>
      <c r="E831" s="39">
        <v>11.53</v>
      </c>
      <c r="F831" s="35"/>
      <c r="G831" s="35">
        <v>159900</v>
      </c>
      <c r="H831" s="36" t="s">
        <v>64</v>
      </c>
      <c r="I831" s="40" t="s">
        <v>1441</v>
      </c>
      <c r="J831" s="214"/>
      <c r="K831" s="215"/>
    </row>
    <row r="832" spans="1:256" s="209" customFormat="1" ht="15.75" customHeight="1">
      <c r="A832" s="36" t="s">
        <v>1442</v>
      </c>
      <c r="B832" s="37" t="s">
        <v>212</v>
      </c>
      <c r="C832" s="41" t="s">
        <v>363</v>
      </c>
      <c r="D832" s="42"/>
      <c r="E832" s="39">
        <v>2.5499999999999998</v>
      </c>
      <c r="F832" s="35"/>
      <c r="G832" s="35">
        <v>249900</v>
      </c>
      <c r="H832" s="36" t="s">
        <v>64</v>
      </c>
      <c r="I832" s="40" t="s">
        <v>1443</v>
      </c>
      <c r="J832" s="214"/>
      <c r="K832" s="215"/>
    </row>
    <row r="833" spans="1:11" s="209" customFormat="1" ht="15.75" customHeight="1">
      <c r="A833" s="36" t="s">
        <v>1444</v>
      </c>
      <c r="B833" s="37" t="s">
        <v>212</v>
      </c>
      <c r="C833" s="41" t="s">
        <v>33</v>
      </c>
      <c r="D833" s="42"/>
      <c r="E833" s="39">
        <v>1.5049999999999999</v>
      </c>
      <c r="F833" s="35"/>
      <c r="G833" s="35">
        <v>229900</v>
      </c>
      <c r="H833" s="36" t="s">
        <v>64</v>
      </c>
      <c r="I833" s="40">
        <v>4.3600000000000003</v>
      </c>
      <c r="J833" s="214"/>
      <c r="K833" s="215"/>
    </row>
    <row r="834" spans="1:11" s="209" customFormat="1" ht="15.75" customHeight="1">
      <c r="A834" s="36" t="s">
        <v>1445</v>
      </c>
      <c r="B834" s="37" t="s">
        <v>212</v>
      </c>
      <c r="C834" s="41" t="s">
        <v>33</v>
      </c>
      <c r="D834" s="42"/>
      <c r="E834" s="39">
        <v>1.61</v>
      </c>
      <c r="F834" s="35"/>
      <c r="G834" s="35">
        <v>229900</v>
      </c>
      <c r="H834" s="36" t="s">
        <v>64</v>
      </c>
      <c r="I834" s="40" t="s">
        <v>1446</v>
      </c>
      <c r="J834" s="214"/>
      <c r="K834" s="215"/>
    </row>
    <row r="835" spans="1:11" s="209" customFormat="1" ht="15.75" customHeight="1">
      <c r="A835" s="36" t="s">
        <v>1447</v>
      </c>
      <c r="B835" s="37" t="s">
        <v>212</v>
      </c>
      <c r="C835" s="41">
        <v>20</v>
      </c>
      <c r="D835" s="42"/>
      <c r="E835" s="39">
        <v>3</v>
      </c>
      <c r="F835" s="35"/>
      <c r="G835" s="35">
        <v>229900</v>
      </c>
      <c r="H835" s="36" t="s">
        <v>38</v>
      </c>
      <c r="I835" s="40" t="s">
        <v>1182</v>
      </c>
      <c r="J835" s="214"/>
      <c r="K835" s="215"/>
    </row>
    <row r="836" spans="1:11" s="209" customFormat="1" ht="15.75" customHeight="1">
      <c r="A836" s="36" t="s">
        <v>1448</v>
      </c>
      <c r="B836" s="37" t="s">
        <v>212</v>
      </c>
      <c r="C836" s="41">
        <v>20</v>
      </c>
      <c r="D836" s="42"/>
      <c r="E836" s="39">
        <v>4.0999999999999996</v>
      </c>
      <c r="F836" s="35"/>
      <c r="G836" s="35">
        <v>229900</v>
      </c>
      <c r="H836" s="36" t="s">
        <v>38</v>
      </c>
      <c r="I836" s="40" t="s">
        <v>1182</v>
      </c>
      <c r="J836" s="214"/>
      <c r="K836" s="215"/>
    </row>
    <row r="837" spans="1:11" s="209" customFormat="1" ht="15.75" customHeight="1">
      <c r="A837" s="36" t="s">
        <v>1449</v>
      </c>
      <c r="B837" s="37" t="s">
        <v>212</v>
      </c>
      <c r="C837" s="41" t="s">
        <v>33</v>
      </c>
      <c r="D837" s="42"/>
      <c r="E837" s="39">
        <v>3.27</v>
      </c>
      <c r="F837" s="35"/>
      <c r="G837" s="35">
        <v>259900</v>
      </c>
      <c r="H837" s="36" t="s">
        <v>64</v>
      </c>
      <c r="I837" s="40" t="s">
        <v>1450</v>
      </c>
      <c r="J837" s="214"/>
      <c r="K837" s="215"/>
    </row>
    <row r="838" spans="1:11" s="209" customFormat="1" ht="15.75" customHeight="1">
      <c r="A838" s="36" t="s">
        <v>1451</v>
      </c>
      <c r="B838" s="37" t="s">
        <v>212</v>
      </c>
      <c r="C838" s="41" t="s">
        <v>33</v>
      </c>
      <c r="D838" s="42"/>
      <c r="E838" s="39">
        <v>20.895</v>
      </c>
      <c r="F838" s="35"/>
      <c r="G838" s="35">
        <v>249900</v>
      </c>
      <c r="H838" s="36" t="s">
        <v>64</v>
      </c>
      <c r="I838" s="40" t="s">
        <v>1452</v>
      </c>
      <c r="J838" s="214"/>
      <c r="K838" s="215"/>
    </row>
    <row r="839" spans="1:11" s="209" customFormat="1" ht="15.75" customHeight="1">
      <c r="A839" s="36" t="s">
        <v>1453</v>
      </c>
      <c r="B839" s="37" t="s">
        <v>129</v>
      </c>
      <c r="C839" s="41" t="s">
        <v>1454</v>
      </c>
      <c r="D839" s="42"/>
      <c r="E839" s="39">
        <v>2.41</v>
      </c>
      <c r="F839" s="35">
        <v>129900</v>
      </c>
      <c r="G839" s="35">
        <v>139900</v>
      </c>
      <c r="H839" s="36" t="s">
        <v>64</v>
      </c>
      <c r="I839" s="40" t="s">
        <v>1455</v>
      </c>
      <c r="J839" s="214"/>
      <c r="K839" s="215"/>
    </row>
    <row r="840" spans="1:11" s="209" customFormat="1" ht="15.75" customHeight="1">
      <c r="A840" s="36" t="s">
        <v>1456</v>
      </c>
      <c r="B840" s="37" t="s">
        <v>212</v>
      </c>
      <c r="C840" s="41" t="s">
        <v>150</v>
      </c>
      <c r="D840" s="42"/>
      <c r="E840" s="39">
        <v>1.175</v>
      </c>
      <c r="F840" s="35"/>
      <c r="G840" s="35">
        <v>289900</v>
      </c>
      <c r="H840" s="36" t="s">
        <v>64</v>
      </c>
      <c r="I840" s="40" t="s">
        <v>1457</v>
      </c>
      <c r="J840" s="214"/>
      <c r="K840" s="215"/>
    </row>
    <row r="841" spans="1:11" s="209" customFormat="1" ht="15.75" customHeight="1">
      <c r="A841" s="36" t="s">
        <v>1458</v>
      </c>
      <c r="B841" s="37" t="s">
        <v>212</v>
      </c>
      <c r="C841" s="41" t="s">
        <v>363</v>
      </c>
      <c r="D841" s="42"/>
      <c r="E841" s="39">
        <v>2.2949999999999999</v>
      </c>
      <c r="F841" s="35"/>
      <c r="G841" s="35">
        <v>289900</v>
      </c>
      <c r="H841" s="36" t="s">
        <v>64</v>
      </c>
      <c r="I841" s="40" t="s">
        <v>191</v>
      </c>
      <c r="J841" s="214"/>
      <c r="K841" s="215"/>
    </row>
    <row r="842" spans="1:11" s="209" customFormat="1" ht="15.75" customHeight="1">
      <c r="A842" s="36" t="s">
        <v>1459</v>
      </c>
      <c r="B842" s="37" t="s">
        <v>212</v>
      </c>
      <c r="C842" s="41">
        <v>35</v>
      </c>
      <c r="D842" s="42"/>
      <c r="E842" s="39">
        <v>7.1550000000000002</v>
      </c>
      <c r="F842" s="35"/>
      <c r="G842" s="35">
        <v>289900</v>
      </c>
      <c r="H842" s="36" t="s">
        <v>64</v>
      </c>
      <c r="I842" s="40" t="s">
        <v>1460</v>
      </c>
      <c r="J842" s="214"/>
      <c r="K842" s="215"/>
    </row>
    <row r="843" spans="1:11" s="209" customFormat="1" ht="15.75" customHeight="1">
      <c r="A843" s="36" t="s">
        <v>1461</v>
      </c>
      <c r="B843" s="37" t="s">
        <v>129</v>
      </c>
      <c r="C843" s="41" t="s">
        <v>1016</v>
      </c>
      <c r="D843" s="42"/>
      <c r="E843" s="39">
        <v>1.7549999999999999</v>
      </c>
      <c r="F843" s="35"/>
      <c r="G843" s="35">
        <v>320900</v>
      </c>
      <c r="H843" s="36" t="s">
        <v>64</v>
      </c>
      <c r="I843" s="40" t="s">
        <v>1462</v>
      </c>
      <c r="J843" s="214"/>
      <c r="K843" s="215"/>
    </row>
    <row r="844" spans="1:11" s="209" customFormat="1" ht="15.75" customHeight="1">
      <c r="A844" s="36" t="s">
        <v>1463</v>
      </c>
      <c r="B844" s="37" t="s">
        <v>212</v>
      </c>
      <c r="C844" s="41" t="s">
        <v>33</v>
      </c>
      <c r="D844" s="42"/>
      <c r="E844" s="39">
        <v>3.36</v>
      </c>
      <c r="F844" s="35"/>
      <c r="G844" s="35">
        <v>234900</v>
      </c>
      <c r="H844" s="36" t="s">
        <v>64</v>
      </c>
      <c r="I844" s="40" t="s">
        <v>1464</v>
      </c>
      <c r="J844" s="214"/>
      <c r="K844" s="215"/>
    </row>
    <row r="845" spans="1:11" s="209" customFormat="1" ht="15.75" customHeight="1">
      <c r="A845" s="36" t="s">
        <v>1465</v>
      </c>
      <c r="B845" s="37" t="s">
        <v>212</v>
      </c>
      <c r="C845" s="41">
        <v>20</v>
      </c>
      <c r="D845" s="42"/>
      <c r="E845" s="39">
        <v>21.13</v>
      </c>
      <c r="F845" s="35"/>
      <c r="G845" s="35">
        <v>279900</v>
      </c>
      <c r="H845" s="36" t="s">
        <v>64</v>
      </c>
      <c r="I845" s="40" t="s">
        <v>1466</v>
      </c>
      <c r="J845" s="214"/>
      <c r="K845" s="215"/>
    </row>
    <row r="846" spans="1:11" s="217" customFormat="1" ht="15.75" customHeight="1">
      <c r="A846" s="36" t="s">
        <v>1467</v>
      </c>
      <c r="B846" s="37" t="s">
        <v>212</v>
      </c>
      <c r="C846" s="96">
        <v>20</v>
      </c>
      <c r="D846" s="39"/>
      <c r="E846" s="39">
        <v>13.83</v>
      </c>
      <c r="F846" s="35"/>
      <c r="G846" s="35">
        <v>289900</v>
      </c>
      <c r="H846" s="36" t="s">
        <v>64</v>
      </c>
      <c r="I846" s="40" t="s">
        <v>1468</v>
      </c>
      <c r="J846" s="216"/>
      <c r="K846" s="216"/>
    </row>
    <row r="847" spans="1:11" s="217" customFormat="1" ht="31.5" customHeight="1">
      <c r="A847" s="36" t="s">
        <v>1467</v>
      </c>
      <c r="B847" s="37" t="s">
        <v>129</v>
      </c>
      <c r="C847" s="96" t="s">
        <v>33</v>
      </c>
      <c r="D847" s="39">
        <v>14.574999999999999</v>
      </c>
      <c r="E847" s="39"/>
      <c r="F847" s="35"/>
      <c r="G847" s="35">
        <v>499900</v>
      </c>
      <c r="H847" s="36" t="s">
        <v>25</v>
      </c>
      <c r="I847" s="88" t="s">
        <v>1662</v>
      </c>
      <c r="J847" s="215"/>
      <c r="K847" s="216"/>
    </row>
    <row r="848" spans="1:11" s="209" customFormat="1" ht="15.75" customHeight="1">
      <c r="A848" s="36" t="s">
        <v>1469</v>
      </c>
      <c r="B848" s="37" t="s">
        <v>168</v>
      </c>
      <c r="C848" s="96" t="s">
        <v>1470</v>
      </c>
      <c r="D848" s="39">
        <v>1.5190000000000001</v>
      </c>
      <c r="E848" s="39"/>
      <c r="F848" s="35"/>
      <c r="G848" s="35">
        <v>95900</v>
      </c>
      <c r="H848" s="36" t="s">
        <v>25</v>
      </c>
      <c r="I848" s="40" t="s">
        <v>1471</v>
      </c>
      <c r="J848" s="215"/>
      <c r="K848" s="215"/>
    </row>
    <row r="849" spans="1:11" s="217" customFormat="1" ht="15.75" customHeight="1">
      <c r="A849" s="36" t="s">
        <v>1472</v>
      </c>
      <c r="B849" s="37" t="s">
        <v>129</v>
      </c>
      <c r="C849" s="96" t="s">
        <v>33</v>
      </c>
      <c r="D849" s="39">
        <v>10</v>
      </c>
      <c r="E849" s="39"/>
      <c r="F849" s="35"/>
      <c r="G849" s="35">
        <v>499900</v>
      </c>
      <c r="H849" s="36" t="s">
        <v>25</v>
      </c>
      <c r="I849" s="40" t="s">
        <v>1473</v>
      </c>
      <c r="J849" s="216"/>
      <c r="K849" s="216"/>
    </row>
    <row r="850" spans="1:11" s="209" customFormat="1" ht="15.75" customHeight="1">
      <c r="A850" s="36" t="s">
        <v>1474</v>
      </c>
      <c r="B850" s="37" t="s">
        <v>168</v>
      </c>
      <c r="C850" s="96" t="s">
        <v>1475</v>
      </c>
      <c r="D850" s="39">
        <v>3.7130000000000001</v>
      </c>
      <c r="E850" s="39">
        <v>1.63</v>
      </c>
      <c r="F850" s="35"/>
      <c r="G850" s="35">
        <v>139900</v>
      </c>
      <c r="H850" s="36" t="s">
        <v>38</v>
      </c>
      <c r="I850" s="102" t="s">
        <v>1476</v>
      </c>
      <c r="J850" s="215"/>
      <c r="K850" s="215"/>
    </row>
    <row r="851" spans="1:11" s="209" customFormat="1" ht="15.75" customHeight="1">
      <c r="A851" s="36" t="s">
        <v>1477</v>
      </c>
      <c r="B851" s="37" t="s">
        <v>168</v>
      </c>
      <c r="C851" s="96" t="s">
        <v>1478</v>
      </c>
      <c r="D851" s="39">
        <v>3.6179999999999999</v>
      </c>
      <c r="E851" s="39"/>
      <c r="F851" s="35"/>
      <c r="G851" s="35">
        <v>139900</v>
      </c>
      <c r="H851" s="36" t="s">
        <v>38</v>
      </c>
      <c r="I851" s="90" t="s">
        <v>1479</v>
      </c>
      <c r="J851" s="215"/>
      <c r="K851" s="215"/>
    </row>
    <row r="852" spans="1:11" s="209" customFormat="1" ht="15.75" customHeight="1">
      <c r="A852" s="68" t="s">
        <v>1480</v>
      </c>
      <c r="B852" s="75" t="s">
        <v>168</v>
      </c>
      <c r="C852" s="103" t="s">
        <v>232</v>
      </c>
      <c r="D852" s="104">
        <v>1.677</v>
      </c>
      <c r="E852" s="104"/>
      <c r="F852" s="76"/>
      <c r="G852" s="76">
        <v>88900</v>
      </c>
      <c r="H852" s="68" t="s">
        <v>38</v>
      </c>
      <c r="I852" s="105" t="s">
        <v>1481</v>
      </c>
      <c r="J852" s="215"/>
      <c r="K852" s="215"/>
    </row>
    <row r="853" spans="1:11" s="209" customFormat="1" ht="15.75" customHeight="1">
      <c r="A853" s="36" t="s">
        <v>1482</v>
      </c>
      <c r="B853" s="37" t="s">
        <v>168</v>
      </c>
      <c r="C853" s="96" t="s">
        <v>1483</v>
      </c>
      <c r="D853" s="42"/>
      <c r="E853" s="39">
        <v>2.99</v>
      </c>
      <c r="F853" s="35"/>
      <c r="G853" s="35">
        <v>139900</v>
      </c>
      <c r="H853" s="36" t="s">
        <v>25</v>
      </c>
      <c r="I853" s="40" t="s">
        <v>1484</v>
      </c>
      <c r="J853" s="214"/>
      <c r="K853" s="215"/>
    </row>
    <row r="854" spans="1:11" s="209" customFormat="1" ht="15.75" customHeight="1">
      <c r="A854" s="36" t="s">
        <v>1482</v>
      </c>
      <c r="B854" s="37" t="s">
        <v>212</v>
      </c>
      <c r="C854" s="96" t="s">
        <v>33</v>
      </c>
      <c r="D854" s="42"/>
      <c r="E854" s="39">
        <v>1.2</v>
      </c>
      <c r="F854" s="35"/>
      <c r="G854" s="35">
        <v>299900</v>
      </c>
      <c r="H854" s="36" t="s">
        <v>64</v>
      </c>
      <c r="I854" s="40" t="s">
        <v>1485</v>
      </c>
      <c r="J854" s="214"/>
      <c r="K854" s="215"/>
    </row>
    <row r="855" spans="1:11" s="209" customFormat="1" ht="15.75" customHeight="1">
      <c r="A855" s="36" t="s">
        <v>1486</v>
      </c>
      <c r="B855" s="37" t="s">
        <v>129</v>
      </c>
      <c r="C855" s="41" t="s">
        <v>1454</v>
      </c>
      <c r="D855" s="42"/>
      <c r="E855" s="42">
        <v>10.42</v>
      </c>
      <c r="F855" s="35"/>
      <c r="G855" s="35">
        <v>289900</v>
      </c>
      <c r="H855" s="36" t="s">
        <v>64</v>
      </c>
      <c r="I855" s="40" t="s">
        <v>1487</v>
      </c>
      <c r="J855" s="214"/>
      <c r="K855" s="215"/>
    </row>
    <row r="856" spans="1:11" s="209" customFormat="1" ht="15.75" customHeight="1">
      <c r="A856" s="36" t="s">
        <v>1488</v>
      </c>
      <c r="B856" s="37" t="s">
        <v>212</v>
      </c>
      <c r="C856" s="41">
        <v>20</v>
      </c>
      <c r="D856" s="42"/>
      <c r="E856" s="42">
        <v>35.5</v>
      </c>
      <c r="F856" s="35"/>
      <c r="G856" s="35">
        <v>299900</v>
      </c>
      <c r="H856" s="36" t="s">
        <v>64</v>
      </c>
      <c r="I856" s="107" t="s">
        <v>1489</v>
      </c>
      <c r="J856" s="214"/>
      <c r="K856" s="215"/>
    </row>
    <row r="857" spans="1:11" s="209" customFormat="1" ht="15.75" customHeight="1">
      <c r="A857" s="36" t="s">
        <v>1488</v>
      </c>
      <c r="B857" s="37" t="s">
        <v>168</v>
      </c>
      <c r="C857" s="41" t="s">
        <v>1478</v>
      </c>
      <c r="D857" s="42">
        <v>3.0910000000000002</v>
      </c>
      <c r="E857" s="42"/>
      <c r="F857" s="35"/>
      <c r="G857" s="35">
        <v>144900</v>
      </c>
      <c r="H857" s="36" t="s">
        <v>38</v>
      </c>
      <c r="I857" s="40" t="s">
        <v>1490</v>
      </c>
      <c r="J857" s="214"/>
      <c r="K857" s="215"/>
    </row>
    <row r="858" spans="1:11" s="209" customFormat="1" ht="15.75" customHeight="1">
      <c r="A858" s="36" t="s">
        <v>1491</v>
      </c>
      <c r="B858" s="37" t="s">
        <v>129</v>
      </c>
      <c r="C858" s="41" t="s">
        <v>732</v>
      </c>
      <c r="D858" s="42">
        <v>1.7000000000000002</v>
      </c>
      <c r="E858" s="42"/>
      <c r="F858" s="35"/>
      <c r="G858" s="35">
        <v>299900</v>
      </c>
      <c r="H858" s="36" t="s">
        <v>25</v>
      </c>
      <c r="I858" s="40" t="s">
        <v>1492</v>
      </c>
      <c r="J858" s="214"/>
      <c r="K858" s="215"/>
    </row>
    <row r="859" spans="1:11" s="209" customFormat="1" ht="15.75" customHeight="1">
      <c r="A859" s="36" t="s">
        <v>1491</v>
      </c>
      <c r="B859" s="37" t="s">
        <v>212</v>
      </c>
      <c r="C859" s="41">
        <v>20</v>
      </c>
      <c r="D859" s="42">
        <v>4.7</v>
      </c>
      <c r="E859" s="42">
        <v>2.35</v>
      </c>
      <c r="F859" s="35"/>
      <c r="G859" s="35">
        <v>299900</v>
      </c>
      <c r="H859" s="36" t="s">
        <v>25</v>
      </c>
      <c r="I859" s="40" t="s">
        <v>1493</v>
      </c>
      <c r="J859" s="214"/>
      <c r="K859" s="215"/>
    </row>
    <row r="860" spans="1:11" s="209" customFormat="1" ht="15.75" customHeight="1">
      <c r="A860" s="36" t="s">
        <v>1494</v>
      </c>
      <c r="B860" s="37" t="s">
        <v>212</v>
      </c>
      <c r="C860" s="41">
        <v>20</v>
      </c>
      <c r="D860" s="42"/>
      <c r="E860" s="42">
        <v>32.68</v>
      </c>
      <c r="F860" s="35"/>
      <c r="G860" s="35">
        <v>319900</v>
      </c>
      <c r="H860" s="36" t="s">
        <v>64</v>
      </c>
      <c r="I860" s="40" t="s">
        <v>1495</v>
      </c>
      <c r="J860" s="214"/>
      <c r="K860" s="215"/>
    </row>
    <row r="861" spans="1:11" s="209" customFormat="1" ht="15.75" customHeight="1">
      <c r="A861" s="36" t="s">
        <v>1496</v>
      </c>
      <c r="B861" s="37" t="s">
        <v>129</v>
      </c>
      <c r="C861" s="41">
        <v>20</v>
      </c>
      <c r="D861" s="42"/>
      <c r="E861" s="42">
        <v>2.8</v>
      </c>
      <c r="F861" s="35" t="s">
        <v>1497</v>
      </c>
      <c r="G861" s="35">
        <v>319900</v>
      </c>
      <c r="H861" s="36" t="s">
        <v>64</v>
      </c>
      <c r="I861" s="40" t="s">
        <v>1498</v>
      </c>
      <c r="J861" s="214"/>
      <c r="K861" s="215"/>
    </row>
    <row r="862" spans="1:11" s="209" customFormat="1" ht="15.75" customHeight="1">
      <c r="A862" s="36" t="s">
        <v>1499</v>
      </c>
      <c r="B862" s="37" t="s">
        <v>212</v>
      </c>
      <c r="C862" s="41">
        <v>20</v>
      </c>
      <c r="D862" s="42"/>
      <c r="E862" s="42">
        <v>6.1</v>
      </c>
      <c r="F862" s="35"/>
      <c r="G862" s="35">
        <v>299900</v>
      </c>
      <c r="H862" s="36" t="s">
        <v>38</v>
      </c>
      <c r="I862" s="40" t="s">
        <v>1182</v>
      </c>
      <c r="J862" s="214"/>
      <c r="K862" s="215"/>
    </row>
    <row r="863" spans="1:11" s="209" customFormat="1" ht="15.75" customHeight="1">
      <c r="A863" s="36" t="s">
        <v>1500</v>
      </c>
      <c r="B863" s="37" t="s">
        <v>212</v>
      </c>
      <c r="C863" s="41" t="s">
        <v>33</v>
      </c>
      <c r="D863" s="42"/>
      <c r="E863" s="42">
        <v>1.4</v>
      </c>
      <c r="F863" s="35"/>
      <c r="G863" s="35">
        <v>299900</v>
      </c>
      <c r="H863" s="36" t="s">
        <v>64</v>
      </c>
      <c r="I863" s="40" t="s">
        <v>1501</v>
      </c>
      <c r="J863" s="214"/>
      <c r="K863" s="215"/>
    </row>
    <row r="864" spans="1:11" s="209" customFormat="1" ht="15.75" customHeight="1">
      <c r="A864" s="36" t="s">
        <v>1502</v>
      </c>
      <c r="B864" s="37" t="s">
        <v>129</v>
      </c>
      <c r="C864" s="41" t="s">
        <v>1503</v>
      </c>
      <c r="D864" s="42"/>
      <c r="E864" s="42">
        <v>2.2749999999999999</v>
      </c>
      <c r="F864" s="35"/>
      <c r="G864" s="35">
        <v>299900</v>
      </c>
      <c r="H864" s="36" t="s">
        <v>25</v>
      </c>
      <c r="I864" s="40" t="s">
        <v>1504</v>
      </c>
      <c r="J864" s="214"/>
      <c r="K864" s="215"/>
    </row>
    <row r="865" spans="1:11" s="209" customFormat="1" ht="15.75" customHeight="1">
      <c r="A865" s="36" t="s">
        <v>1505</v>
      </c>
      <c r="B865" s="37" t="s">
        <v>212</v>
      </c>
      <c r="C865" s="41">
        <v>35</v>
      </c>
      <c r="D865" s="42"/>
      <c r="E865" s="42">
        <v>2.21</v>
      </c>
      <c r="F865" s="35"/>
      <c r="G865" s="35">
        <v>299900</v>
      </c>
      <c r="H865" s="36" t="s">
        <v>64</v>
      </c>
      <c r="I865" s="40" t="s">
        <v>1506</v>
      </c>
      <c r="J865" s="214"/>
      <c r="K865" s="215"/>
    </row>
    <row r="866" spans="1:11" s="209" customFormat="1" ht="15.75" customHeight="1">
      <c r="A866" s="36" t="s">
        <v>1507</v>
      </c>
      <c r="B866" s="37" t="s">
        <v>129</v>
      </c>
      <c r="C866" s="41" t="s">
        <v>1503</v>
      </c>
      <c r="D866" s="42"/>
      <c r="E866" s="42">
        <v>4.1449999999999996</v>
      </c>
      <c r="F866" s="35"/>
      <c r="G866" s="35">
        <v>299900</v>
      </c>
      <c r="H866" s="36" t="s">
        <v>25</v>
      </c>
      <c r="I866" s="40" t="s">
        <v>1508</v>
      </c>
      <c r="J866" s="214"/>
      <c r="K866" s="215"/>
    </row>
    <row r="867" spans="1:11" s="209" customFormat="1" ht="15.75" customHeight="1">
      <c r="A867" s="36" t="s">
        <v>1509</v>
      </c>
      <c r="B867" s="37" t="s">
        <v>212</v>
      </c>
      <c r="C867" s="41">
        <v>20</v>
      </c>
      <c r="D867" s="42"/>
      <c r="E867" s="42">
        <v>17.305</v>
      </c>
      <c r="F867" s="35"/>
      <c r="G867" s="35">
        <v>349900</v>
      </c>
      <c r="H867" s="36" t="s">
        <v>64</v>
      </c>
      <c r="I867" s="40" t="s">
        <v>1510</v>
      </c>
      <c r="J867" s="214"/>
      <c r="K867" s="215"/>
    </row>
    <row r="868" spans="1:11" s="209" customFormat="1" ht="15.75" customHeight="1">
      <c r="A868" s="36" t="s">
        <v>1511</v>
      </c>
      <c r="B868" s="37" t="s">
        <v>168</v>
      </c>
      <c r="C868" s="96" t="s">
        <v>33</v>
      </c>
      <c r="D868" s="39">
        <v>2.8260000000000001</v>
      </c>
      <c r="E868" s="39"/>
      <c r="F868" s="35"/>
      <c r="G868" s="35">
        <v>99900</v>
      </c>
      <c r="H868" s="36" t="s">
        <v>25</v>
      </c>
      <c r="I868" s="40" t="s">
        <v>1512</v>
      </c>
      <c r="J868" s="215"/>
      <c r="K868" s="215"/>
    </row>
    <row r="869" spans="1:11" s="209" customFormat="1" ht="15.75" customHeight="1">
      <c r="A869" s="36" t="s">
        <v>1513</v>
      </c>
      <c r="B869" s="37" t="s">
        <v>129</v>
      </c>
      <c r="C869" s="96" t="s">
        <v>109</v>
      </c>
      <c r="D869" s="39"/>
      <c r="E869" s="39">
        <v>2.83</v>
      </c>
      <c r="F869" s="35"/>
      <c r="G869" s="35">
        <v>229900</v>
      </c>
      <c r="H869" s="36" t="s">
        <v>64</v>
      </c>
      <c r="I869" s="40" t="s">
        <v>1514</v>
      </c>
      <c r="J869" s="215"/>
      <c r="K869" s="215"/>
    </row>
    <row r="870" spans="1:11" s="209" customFormat="1" ht="15.75" customHeight="1">
      <c r="A870" s="36" t="s">
        <v>1515</v>
      </c>
      <c r="B870" s="37" t="s">
        <v>168</v>
      </c>
      <c r="C870" s="96" t="s">
        <v>1516</v>
      </c>
      <c r="D870" s="39">
        <v>120</v>
      </c>
      <c r="E870" s="39"/>
      <c r="F870" s="35"/>
      <c r="G870" s="35">
        <v>109900</v>
      </c>
      <c r="H870" s="36" t="s">
        <v>38</v>
      </c>
      <c r="I870" s="90" t="s">
        <v>1517</v>
      </c>
      <c r="J870" s="215"/>
      <c r="K870" s="215"/>
    </row>
    <row r="871" spans="1:11" s="209" customFormat="1" ht="15.75" customHeight="1">
      <c r="A871" s="36" t="s">
        <v>1518</v>
      </c>
      <c r="B871" s="37" t="s">
        <v>168</v>
      </c>
      <c r="C871" s="96" t="s">
        <v>1516</v>
      </c>
      <c r="D871" s="39">
        <v>379.637</v>
      </c>
      <c r="E871" s="39"/>
      <c r="F871" s="35">
        <v>82900</v>
      </c>
      <c r="G871" s="35">
        <v>87900</v>
      </c>
      <c r="H871" s="36" t="s">
        <v>38</v>
      </c>
      <c r="I871" s="40" t="s">
        <v>1519</v>
      </c>
      <c r="J871" s="215"/>
      <c r="K871" s="215"/>
    </row>
    <row r="872" spans="1:11" s="209" customFormat="1" ht="15.75" customHeight="1">
      <c r="A872" s="36" t="s">
        <v>1520</v>
      </c>
      <c r="B872" s="37" t="s">
        <v>168</v>
      </c>
      <c r="C872" s="96" t="s">
        <v>533</v>
      </c>
      <c r="D872" s="39">
        <v>135.69499999999999</v>
      </c>
      <c r="E872" s="39"/>
      <c r="F872" s="35"/>
      <c r="G872" s="35">
        <v>99900</v>
      </c>
      <c r="H872" s="36" t="s">
        <v>38</v>
      </c>
      <c r="I872" s="40" t="s">
        <v>1521</v>
      </c>
      <c r="J872" s="215"/>
      <c r="K872" s="215"/>
    </row>
    <row r="873" spans="1:11" s="209" customFormat="1" ht="15.75" customHeight="1">
      <c r="A873" s="36" t="s">
        <v>1522</v>
      </c>
      <c r="B873" s="37" t="s">
        <v>168</v>
      </c>
      <c r="C873" s="96">
        <v>20</v>
      </c>
      <c r="D873" s="39">
        <v>2.3940000000000001</v>
      </c>
      <c r="E873" s="39"/>
      <c r="F873" s="35"/>
      <c r="G873" s="35">
        <v>133900</v>
      </c>
      <c r="H873" s="36" t="s">
        <v>38</v>
      </c>
      <c r="I873" s="40" t="s">
        <v>1523</v>
      </c>
      <c r="J873" s="215"/>
      <c r="K873" s="215"/>
    </row>
    <row r="874" spans="1:11" s="209" customFormat="1" ht="15.75" customHeight="1">
      <c r="A874" s="36" t="s">
        <v>1524</v>
      </c>
      <c r="B874" s="37" t="s">
        <v>168</v>
      </c>
      <c r="C874" s="96" t="s">
        <v>1478</v>
      </c>
      <c r="D874" s="39">
        <v>5.8140000000000001</v>
      </c>
      <c r="E874" s="39"/>
      <c r="F874" s="35"/>
      <c r="G874" s="35">
        <v>133900</v>
      </c>
      <c r="H874" s="36" t="s">
        <v>38</v>
      </c>
      <c r="I874" s="40" t="s">
        <v>1525</v>
      </c>
      <c r="J874" s="215"/>
      <c r="K874" s="215"/>
    </row>
    <row r="875" spans="1:11" s="209" customFormat="1" ht="15.75" customHeight="1">
      <c r="A875" s="36" t="s">
        <v>1526</v>
      </c>
      <c r="B875" s="37" t="s">
        <v>168</v>
      </c>
      <c r="C875" s="96" t="s">
        <v>33</v>
      </c>
      <c r="D875" s="39">
        <v>1.9830000000000001</v>
      </c>
      <c r="E875" s="39"/>
      <c r="F875" s="35"/>
      <c r="G875" s="35">
        <v>154900</v>
      </c>
      <c r="H875" s="36" t="s">
        <v>38</v>
      </c>
      <c r="I875" s="40" t="s">
        <v>1527</v>
      </c>
      <c r="J875" s="215"/>
      <c r="K875" s="215"/>
    </row>
    <row r="876" spans="1:11" s="209" customFormat="1" ht="15.75" customHeight="1">
      <c r="A876" s="36" t="s">
        <v>1528</v>
      </c>
      <c r="B876" s="37" t="s">
        <v>129</v>
      </c>
      <c r="C876" s="41">
        <v>20</v>
      </c>
      <c r="D876" s="42">
        <v>2.38</v>
      </c>
      <c r="E876" s="42"/>
      <c r="F876" s="35"/>
      <c r="G876" s="35">
        <v>329900</v>
      </c>
      <c r="H876" s="36" t="s">
        <v>64</v>
      </c>
      <c r="I876" s="40" t="s">
        <v>1529</v>
      </c>
      <c r="J876" s="214"/>
      <c r="K876" s="215"/>
    </row>
    <row r="877" spans="1:11" s="209" customFormat="1" ht="15.75" customHeight="1">
      <c r="A877" s="36" t="s">
        <v>1530</v>
      </c>
      <c r="B877" s="37" t="s">
        <v>212</v>
      </c>
      <c r="C877" s="41">
        <v>20</v>
      </c>
      <c r="D877" s="42"/>
      <c r="E877" s="42">
        <v>38.325000000000003</v>
      </c>
      <c r="F877" s="35"/>
      <c r="G877" s="35">
        <v>419900</v>
      </c>
      <c r="H877" s="36" t="s">
        <v>64</v>
      </c>
      <c r="I877" s="40" t="s">
        <v>1531</v>
      </c>
      <c r="J877" s="214"/>
      <c r="K877" s="215"/>
    </row>
    <row r="878" spans="1:11" s="209" customFormat="1" ht="15.75" customHeight="1">
      <c r="A878" s="36" t="s">
        <v>1532</v>
      </c>
      <c r="B878" s="37" t="s">
        <v>129</v>
      </c>
      <c r="C878" s="41">
        <v>20</v>
      </c>
      <c r="D878" s="42"/>
      <c r="E878" s="42">
        <v>23.555</v>
      </c>
      <c r="F878" s="35"/>
      <c r="G878" s="35">
        <v>419900</v>
      </c>
      <c r="H878" s="36" t="s">
        <v>64</v>
      </c>
      <c r="I878" s="40" t="s">
        <v>1533</v>
      </c>
      <c r="J878" s="214"/>
      <c r="K878" s="215"/>
    </row>
    <row r="879" spans="1:11" s="209" customFormat="1" ht="15.75" customHeight="1">
      <c r="A879" s="36" t="s">
        <v>1534</v>
      </c>
      <c r="B879" s="37" t="s">
        <v>168</v>
      </c>
      <c r="C879" s="96">
        <v>20</v>
      </c>
      <c r="D879" s="39"/>
      <c r="E879" s="39">
        <v>13.164</v>
      </c>
      <c r="F879" s="35"/>
      <c r="G879" s="35">
        <v>119900</v>
      </c>
      <c r="H879" s="36" t="s">
        <v>38</v>
      </c>
      <c r="I879" s="57" t="s">
        <v>1535</v>
      </c>
      <c r="J879" s="214"/>
      <c r="K879" s="215"/>
    </row>
    <row r="880" spans="1:11" s="209" customFormat="1" ht="15.75" customHeight="1">
      <c r="A880" s="36" t="s">
        <v>1536</v>
      </c>
      <c r="B880" s="37" t="s">
        <v>168</v>
      </c>
      <c r="C880" s="96" t="s">
        <v>1478</v>
      </c>
      <c r="D880" s="42">
        <v>105</v>
      </c>
      <c r="E880" s="39"/>
      <c r="F880" s="35"/>
      <c r="G880" s="35">
        <v>129900</v>
      </c>
      <c r="H880" s="36" t="s">
        <v>38</v>
      </c>
      <c r="I880" s="40" t="s">
        <v>1537</v>
      </c>
      <c r="J880" s="215"/>
      <c r="K880" s="215"/>
    </row>
    <row r="881" spans="1:11" s="209" customFormat="1" ht="15.75" customHeight="1">
      <c r="A881" s="36" t="s">
        <v>1538</v>
      </c>
      <c r="B881" s="37" t="s">
        <v>168</v>
      </c>
      <c r="C881" s="96" t="s">
        <v>1470</v>
      </c>
      <c r="D881" s="42">
        <v>16.2</v>
      </c>
      <c r="E881" s="39"/>
      <c r="F881" s="35"/>
      <c r="G881" s="35">
        <v>129900</v>
      </c>
      <c r="H881" s="36" t="s">
        <v>38</v>
      </c>
      <c r="I881" s="40" t="s">
        <v>1539</v>
      </c>
      <c r="J881" s="215"/>
      <c r="K881" s="215"/>
    </row>
    <row r="882" spans="1:11" s="209" customFormat="1" ht="15.75" customHeight="1">
      <c r="A882" s="108" t="s">
        <v>1540</v>
      </c>
      <c r="B882" s="109"/>
      <c r="C882" s="110"/>
      <c r="D882" s="111"/>
      <c r="E882" s="112"/>
      <c r="F882" s="113"/>
      <c r="G882" s="114"/>
      <c r="H882" s="109"/>
      <c r="I882" s="109"/>
      <c r="J882" s="207"/>
      <c r="K882" s="207"/>
    </row>
    <row r="883" spans="1:11" s="209" customFormat="1" ht="15.75" customHeight="1">
      <c r="A883" s="108" t="s">
        <v>1541</v>
      </c>
      <c r="B883" s="109"/>
      <c r="C883" s="110"/>
      <c r="D883" s="111"/>
      <c r="E883" s="112"/>
      <c r="F883" s="113"/>
      <c r="G883" s="113"/>
      <c r="H883" s="109"/>
      <c r="I883" s="109"/>
      <c r="J883" s="207"/>
      <c r="K883" s="207"/>
    </row>
    <row r="884" spans="1:11" s="209" customFormat="1" ht="15.75" customHeight="1">
      <c r="A884" s="115" t="s">
        <v>1542</v>
      </c>
      <c r="B884" s="116"/>
      <c r="C884" s="117"/>
      <c r="D884" s="117"/>
      <c r="E884" s="116"/>
      <c r="F884" s="116"/>
      <c r="G884" s="116"/>
      <c r="H884" s="116"/>
      <c r="I884" s="116"/>
      <c r="J884" s="207"/>
      <c r="K884" s="207"/>
    </row>
    <row r="885" spans="1:11" s="209" customFormat="1" ht="15.75" customHeight="1">
      <c r="A885" s="108" t="s">
        <v>1543</v>
      </c>
      <c r="B885" s="118"/>
      <c r="C885" s="119"/>
      <c r="D885" s="120"/>
      <c r="E885" s="121"/>
      <c r="F885" s="118"/>
      <c r="G885" s="118"/>
      <c r="H885" s="118"/>
      <c r="I885" s="118"/>
      <c r="J885" s="207"/>
      <c r="K885" s="207"/>
    </row>
    <row r="886" spans="1:11" s="209" customFormat="1" ht="15.75" customHeight="1">
      <c r="A886" s="108" t="s">
        <v>1544</v>
      </c>
      <c r="B886" s="122"/>
      <c r="C886" s="123"/>
      <c r="D886" s="124"/>
      <c r="E886" s="125"/>
      <c r="F886" s="122"/>
      <c r="G886" s="122"/>
      <c r="H886" s="122"/>
      <c r="I886" s="122"/>
      <c r="J886" s="207"/>
      <c r="K886" s="207"/>
    </row>
    <row r="887" spans="1:11" s="209" customFormat="1" ht="15.75" customHeight="1">
      <c r="A887" s="109" t="s">
        <v>1708</v>
      </c>
      <c r="B887" s="126"/>
      <c r="C887" s="127"/>
      <c r="D887" s="128"/>
      <c r="E887" s="129"/>
      <c r="F887" s="126"/>
      <c r="G887" s="126"/>
      <c r="H887" s="126"/>
      <c r="I887" s="126"/>
      <c r="J887" s="207"/>
      <c r="K887" s="207"/>
    </row>
    <row r="888" spans="1:11" s="209" customFormat="1" ht="15.75" customHeight="1">
      <c r="A888" s="109" t="s">
        <v>1709</v>
      </c>
      <c r="B888" s="126"/>
      <c r="C888" s="127"/>
      <c r="D888" s="128"/>
      <c r="E888" s="129"/>
      <c r="F888" s="126"/>
      <c r="G888" s="126"/>
      <c r="H888" s="126"/>
      <c r="I888" s="126"/>
      <c r="J888" s="207"/>
      <c r="K888" s="207"/>
    </row>
    <row r="889" spans="1:11" s="209" customFormat="1" ht="15.75" customHeight="1">
      <c r="A889" s="109" t="s">
        <v>1710</v>
      </c>
      <c r="B889" s="126"/>
      <c r="C889" s="127"/>
      <c r="D889" s="128"/>
      <c r="E889" s="129"/>
      <c r="F889" s="126"/>
      <c r="G889" s="126"/>
      <c r="H889" s="126"/>
      <c r="I889" s="126"/>
      <c r="J889" s="207"/>
      <c r="K889" s="207"/>
    </row>
    <row r="890" spans="1:11" s="209" customFormat="1" ht="15.75" customHeight="1">
      <c r="A890" s="130" t="s">
        <v>1711</v>
      </c>
      <c r="B890" s="126"/>
      <c r="C890" s="127"/>
      <c r="D890" s="128"/>
      <c r="E890" s="129"/>
      <c r="F890" s="126"/>
      <c r="G890" s="126"/>
      <c r="H890" s="126"/>
      <c r="I890" s="126"/>
      <c r="J890" s="207"/>
      <c r="K890" s="207"/>
    </row>
    <row r="891" spans="1:11" s="241" customFormat="1" ht="15.75" customHeight="1">
      <c r="A891" s="130" t="s">
        <v>1712</v>
      </c>
      <c r="B891" s="126"/>
      <c r="C891" s="127"/>
      <c r="D891" s="128"/>
      <c r="E891" s="129"/>
      <c r="F891" s="126"/>
      <c r="G891" s="126"/>
      <c r="H891" s="126"/>
      <c r="I891" s="126"/>
      <c r="J891" s="207"/>
      <c r="K891" s="207"/>
    </row>
    <row r="892" spans="1:11" ht="16.5" customHeight="1"/>
    <row r="893" spans="1:11" ht="16.5" customHeight="1"/>
    <row r="894" spans="1:11" ht="16.5" customHeight="1">
      <c r="D894" s="1"/>
      <c r="E894"/>
    </row>
    <row r="895" spans="1:11" ht="16.5" customHeight="1"/>
    <row r="896" spans="1:11" ht="16.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</sheetData>
  <sheetProtection selectLockedCells="1" selectUnlockedCells="1"/>
  <autoFilter ref="A18:AK891"/>
  <mergeCells count="4">
    <mergeCell ref="H6:I8"/>
    <mergeCell ref="A3:I3"/>
    <mergeCell ref="A4:I4"/>
    <mergeCell ref="A5:I5"/>
  </mergeCells>
  <hyperlinks>
    <hyperlink ref="A3" r:id="rId1" display="г. Челябинск: тел.(351) 220-02-05   http://trubmet.com/    e-mail: info@trubmet.com"/>
    <hyperlink ref="A4" r:id="rId2" display="г. Челябинск: тел.(351) 220-02-05   http://trubmet.com/    e-mail: info@trubmet.com"/>
    <hyperlink ref="A5" r:id="rId3" display="г. Челябинск: тел.(351) 220-02-05   http://trubmet.com/    e-mail: info@trubmet.com"/>
    <hyperlink ref="A3:I3" r:id="rId4" display="г. Челябинск: тел.(351) 220-02-05   труба"/>
    <hyperlink ref="A4:I4" r:id="rId5" display="                          тел.(351) 220-03-14  шпунт "/>
    <hyperlink ref="A5:I5" r:id="rId6" display="http://trubmet.com/    e-mail: info@trubmet.com"/>
  </hyperlinks>
  <pageMargins left="0.78749999999999998" right="0.78749999999999998" top="1.0527777777777778" bottom="1.0527777777777778" header="0.78749999999999998" footer="0.78749999999999998"/>
  <pageSetup paperSize="9" scale="70" firstPageNumber="0" orientation="landscape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25"/>
  <sheetViews>
    <sheetView topLeftCell="A130" zoomScale="97" zoomScaleNormal="97" workbookViewId="0">
      <selection activeCell="P220" sqref="P220"/>
    </sheetView>
  </sheetViews>
  <sheetFormatPr defaultColWidth="11.5703125" defaultRowHeight="12.75"/>
  <cols>
    <col min="1" max="1" width="22" customWidth="1"/>
    <col min="15" max="16384" width="11.5703125" style="203"/>
  </cols>
  <sheetData>
    <row r="1" spans="1:256" s="243" customFormat="1">
      <c r="A1" s="131"/>
      <c r="B1" s="132"/>
      <c r="C1" s="132"/>
      <c r="D1" s="133"/>
      <c r="E1" s="134"/>
      <c r="F1" s="132"/>
      <c r="G1" s="132"/>
      <c r="H1" s="135"/>
      <c r="I1" s="136"/>
      <c r="J1" s="137"/>
      <c r="K1" s="138"/>
      <c r="L1" s="139"/>
      <c r="M1" s="139"/>
      <c r="N1" s="140"/>
      <c r="IM1" s="203"/>
      <c r="IN1" s="203"/>
      <c r="IO1" s="203"/>
      <c r="IP1" s="203"/>
      <c r="IQ1" s="203"/>
      <c r="IR1" s="203"/>
      <c r="IS1" s="203"/>
      <c r="IT1" s="203"/>
      <c r="IU1" s="203"/>
      <c r="IV1" s="203"/>
    </row>
    <row r="2" spans="1:256" s="157" customFormat="1" ht="13.1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  <c r="K2" s="142"/>
      <c r="L2" s="144"/>
      <c r="M2" s="144"/>
      <c r="N2" s="144"/>
      <c r="IH2" s="203"/>
      <c r="II2" s="203"/>
      <c r="IJ2" s="203"/>
      <c r="IK2" s="203"/>
      <c r="IL2" s="203"/>
      <c r="IM2" s="203"/>
      <c r="IN2" s="203"/>
      <c r="IO2" s="203"/>
      <c r="IP2" s="203"/>
      <c r="IQ2" s="203"/>
      <c r="IR2" s="203"/>
      <c r="IS2" s="203"/>
      <c r="IT2" s="203"/>
      <c r="IU2" s="203"/>
      <c r="IV2" s="203"/>
    </row>
    <row r="4" spans="1:256" s="204" customFormat="1" ht="28.5" customHeight="1">
      <c r="A4" s="14"/>
      <c r="B4" s="14"/>
      <c r="C4" s="14"/>
      <c r="D4" s="14"/>
      <c r="E4" s="14"/>
      <c r="F4" s="14"/>
      <c r="G4" s="15" t="s">
        <v>1705</v>
      </c>
      <c r="H4" s="4"/>
      <c r="I4" s="14"/>
      <c r="J4" s="14"/>
      <c r="K4" s="14"/>
      <c r="L4" s="14"/>
      <c r="M4" s="14"/>
      <c r="N4" s="14"/>
    </row>
    <row r="5" spans="1:256" s="204" customFormat="1" ht="15" customHeight="1">
      <c r="A5" s="14"/>
      <c r="B5" s="14"/>
      <c r="C5" s="14"/>
      <c r="D5" s="14"/>
      <c r="E5" s="14"/>
      <c r="F5" s="14"/>
      <c r="G5" s="15"/>
      <c r="H5" s="4"/>
      <c r="I5" s="14"/>
      <c r="J5" s="14"/>
      <c r="K5" s="14"/>
      <c r="L5" s="14"/>
      <c r="M5" s="14"/>
      <c r="N5" s="14"/>
    </row>
    <row r="6" spans="1:256" s="204" customFormat="1" ht="15" customHeight="1">
      <c r="A6" s="244" t="s">
        <v>1706</v>
      </c>
      <c r="B6" s="245"/>
      <c r="C6" s="14"/>
      <c r="D6" s="14"/>
      <c r="E6" s="14"/>
      <c r="F6" s="14"/>
      <c r="G6" s="14"/>
      <c r="H6" s="4"/>
      <c r="I6" s="14"/>
      <c r="J6" s="14"/>
      <c r="K6" s="14"/>
      <c r="L6" s="14"/>
      <c r="M6" s="14"/>
      <c r="N6" s="14"/>
    </row>
    <row r="7" spans="1:256" ht="6.75" customHeight="1">
      <c r="C7" s="1"/>
      <c r="D7" s="2"/>
      <c r="H7" s="4"/>
      <c r="L7" s="203"/>
      <c r="M7" s="203"/>
      <c r="N7" s="203"/>
    </row>
    <row r="8" spans="1:256" s="179" customFormat="1">
      <c r="A8" s="147" t="s">
        <v>1545</v>
      </c>
      <c r="B8" s="145" t="s">
        <v>1546</v>
      </c>
      <c r="C8" s="146" t="s">
        <v>1547</v>
      </c>
      <c r="D8" s="147" t="s">
        <v>1548</v>
      </c>
      <c r="E8" s="147" t="s">
        <v>1549</v>
      </c>
      <c r="F8" s="148" t="s">
        <v>1550</v>
      </c>
      <c r="G8" s="149" t="s">
        <v>1551</v>
      </c>
      <c r="H8" s="150" t="s">
        <v>1552</v>
      </c>
      <c r="I8" s="151" t="s">
        <v>1553</v>
      </c>
      <c r="J8" s="152" t="s">
        <v>1554</v>
      </c>
      <c r="K8" s="246" t="s">
        <v>1555</v>
      </c>
      <c r="L8" s="247"/>
      <c r="M8" s="168"/>
      <c r="N8" s="167"/>
      <c r="O8" s="168"/>
      <c r="P8" s="168"/>
      <c r="Q8" s="168"/>
      <c r="R8" s="143"/>
      <c r="S8" s="154"/>
      <c r="T8" s="155"/>
      <c r="U8" s="156"/>
      <c r="V8" s="157"/>
      <c r="W8" s="157"/>
    </row>
    <row r="9" spans="1:256" s="157" customFormat="1">
      <c r="A9" s="163" t="s">
        <v>1556</v>
      </c>
      <c r="B9" s="158">
        <v>57</v>
      </c>
      <c r="C9" s="159">
        <v>4</v>
      </c>
      <c r="D9" s="160" t="s">
        <v>1557</v>
      </c>
      <c r="E9" s="161" t="s">
        <v>1558</v>
      </c>
      <c r="F9" s="153">
        <f>G9*I9/1000</f>
        <v>2.8243600000000001E-2</v>
      </c>
      <c r="G9" s="162">
        <v>5.39</v>
      </c>
      <c r="H9" s="175">
        <v>1</v>
      </c>
      <c r="I9" s="162">
        <v>5.24</v>
      </c>
      <c r="J9" s="248" t="s">
        <v>1555</v>
      </c>
      <c r="K9" s="249">
        <v>5.23</v>
      </c>
      <c r="L9" s="250"/>
      <c r="M9" s="251"/>
      <c r="N9" s="252"/>
      <c r="O9" s="164"/>
      <c r="P9" s="164"/>
      <c r="Q9" s="164"/>
      <c r="R9" s="164"/>
      <c r="S9" s="154"/>
      <c r="T9" s="155"/>
      <c r="U9" s="156"/>
    </row>
    <row r="10" spans="1:256" s="254" customFormat="1" ht="13.15" customHeight="1">
      <c r="A10" s="163" t="s">
        <v>1559</v>
      </c>
      <c r="B10" s="158">
        <v>89</v>
      </c>
      <c r="C10" s="159">
        <v>4</v>
      </c>
      <c r="D10" s="165" t="s">
        <v>1560</v>
      </c>
      <c r="E10" s="161"/>
      <c r="F10" s="153">
        <f>0.039-0.008</f>
        <v>3.1E-2</v>
      </c>
      <c r="G10" s="162">
        <v>3.6</v>
      </c>
      <c r="H10" s="175">
        <v>1</v>
      </c>
      <c r="I10" s="162">
        <v>8.3800000000000008</v>
      </c>
      <c r="J10" s="248" t="s">
        <v>1555</v>
      </c>
      <c r="K10" s="253">
        <v>8.3800000000000008</v>
      </c>
      <c r="L10" s="250"/>
      <c r="M10" s="168"/>
      <c r="N10" s="252"/>
      <c r="O10" s="156"/>
      <c r="P10" s="156"/>
      <c r="Q10" s="156"/>
      <c r="R10" s="156"/>
      <c r="S10" s="154"/>
      <c r="T10" s="155"/>
      <c r="U10" s="156"/>
      <c r="V10" s="157"/>
      <c r="W10" s="157"/>
    </row>
    <row r="11" spans="1:256" s="157" customFormat="1" ht="13.15" customHeight="1">
      <c r="A11" s="163" t="s">
        <v>1561</v>
      </c>
      <c r="B11" s="158">
        <v>168</v>
      </c>
      <c r="C11" s="159">
        <v>9</v>
      </c>
      <c r="D11" s="166" t="s">
        <v>1562</v>
      </c>
      <c r="E11" s="161" t="s">
        <v>1563</v>
      </c>
      <c r="F11" s="255">
        <f>G11*I11/1000</f>
        <v>0.34443039999999997</v>
      </c>
      <c r="G11" s="162">
        <v>9.76</v>
      </c>
      <c r="H11" s="175">
        <v>1</v>
      </c>
      <c r="I11" s="162">
        <v>35.29</v>
      </c>
      <c r="J11" s="248" t="s">
        <v>1555</v>
      </c>
      <c r="K11" s="249"/>
      <c r="L11" s="250"/>
      <c r="M11" s="251"/>
      <c r="N11" s="252"/>
      <c r="O11" s="167"/>
      <c r="P11" s="168"/>
      <c r="Q11" s="168"/>
      <c r="R11" s="168"/>
      <c r="S11" s="154"/>
      <c r="T11" s="155"/>
      <c r="U11" s="156"/>
      <c r="IQ11" s="203"/>
      <c r="IR11" s="203"/>
    </row>
    <row r="12" spans="1:256" s="157" customFormat="1" ht="13.15" customHeight="1">
      <c r="A12" s="163" t="s">
        <v>1564</v>
      </c>
      <c r="B12" s="158">
        <v>34</v>
      </c>
      <c r="C12" s="159">
        <v>4</v>
      </c>
      <c r="D12" s="161" t="s">
        <v>168</v>
      </c>
      <c r="E12" s="161"/>
      <c r="F12" s="153">
        <f>G12*I12/1000</f>
        <v>1.0152800000000002E-2</v>
      </c>
      <c r="G12" s="162">
        <f>8.06-1.99-2.64</f>
        <v>3.43</v>
      </c>
      <c r="H12" s="175">
        <v>1</v>
      </c>
      <c r="I12" s="162">
        <v>2.96</v>
      </c>
      <c r="J12" s="248" t="s">
        <v>1555</v>
      </c>
      <c r="K12" s="249"/>
      <c r="L12" s="250"/>
      <c r="M12" s="168"/>
      <c r="N12" s="252"/>
      <c r="O12" s="167"/>
      <c r="P12" s="168"/>
      <c r="Q12" s="168"/>
      <c r="R12" s="168"/>
      <c r="S12" s="154"/>
      <c r="T12" s="155"/>
      <c r="U12" s="156"/>
      <c r="IQ12" s="203"/>
      <c r="IR12" s="203"/>
    </row>
    <row r="13" spans="1:256" s="157" customFormat="1" ht="13.15" customHeight="1">
      <c r="A13" s="256" t="s">
        <v>1565</v>
      </c>
      <c r="B13" s="169">
        <v>42</v>
      </c>
      <c r="C13" s="170">
        <v>3.5</v>
      </c>
      <c r="D13" s="161" t="s">
        <v>168</v>
      </c>
      <c r="E13" s="161" t="s">
        <v>1566</v>
      </c>
      <c r="F13" s="257">
        <f>G13*I13/1000</f>
        <v>1.7662500000000001E-2</v>
      </c>
      <c r="G13" s="162">
        <f>4.27+0.44</f>
        <v>4.71</v>
      </c>
      <c r="H13" s="175">
        <v>1</v>
      </c>
      <c r="I13" s="171">
        <v>3.75</v>
      </c>
      <c r="J13" s="258" t="s">
        <v>1567</v>
      </c>
      <c r="K13" s="249">
        <v>3.32</v>
      </c>
      <c r="L13" s="250"/>
      <c r="M13" s="259"/>
      <c r="N13" s="252"/>
      <c r="O13" s="156"/>
      <c r="P13" s="156"/>
      <c r="Q13" s="156"/>
      <c r="R13" s="156"/>
      <c r="S13" s="154"/>
      <c r="T13" s="155"/>
      <c r="U13" s="156"/>
      <c r="IQ13" s="203"/>
      <c r="IR13" s="203"/>
    </row>
    <row r="14" spans="1:256" s="157" customFormat="1" ht="13.15" customHeight="1">
      <c r="A14" s="172" t="s">
        <v>1568</v>
      </c>
      <c r="B14" s="173">
        <v>159</v>
      </c>
      <c r="C14" s="159">
        <v>5</v>
      </c>
      <c r="D14" s="160" t="s">
        <v>1557</v>
      </c>
      <c r="E14" s="161" t="s">
        <v>1566</v>
      </c>
      <c r="F14" s="153">
        <v>0.182</v>
      </c>
      <c r="G14" s="162">
        <v>8.1300000000000008</v>
      </c>
      <c r="H14" s="173">
        <v>1</v>
      </c>
      <c r="I14" s="171">
        <f>0.182/8.13*1000</f>
        <v>22.386223862238619</v>
      </c>
      <c r="J14" s="174" t="s">
        <v>1567</v>
      </c>
      <c r="K14" s="249">
        <v>18.989999999999998</v>
      </c>
      <c r="L14" s="250"/>
      <c r="M14" s="168"/>
      <c r="N14" s="252"/>
      <c r="O14" s="156"/>
      <c r="P14" s="156"/>
      <c r="Q14" s="156"/>
      <c r="R14" s="156"/>
      <c r="S14" s="154"/>
      <c r="T14" s="155"/>
      <c r="U14" s="156"/>
    </row>
    <row r="15" spans="1:256" s="157" customFormat="1" ht="13.15" customHeight="1">
      <c r="A15" s="172" t="s">
        <v>1569</v>
      </c>
      <c r="B15" s="173">
        <v>89</v>
      </c>
      <c r="C15" s="159">
        <v>4</v>
      </c>
      <c r="D15" s="166" t="s">
        <v>1570</v>
      </c>
      <c r="E15" s="161" t="s">
        <v>1566</v>
      </c>
      <c r="F15" s="153">
        <f>4.978/580.5*G15</f>
        <v>9.3557243755383282E-2</v>
      </c>
      <c r="G15" s="162">
        <v>10.91</v>
      </c>
      <c r="H15" s="173">
        <v>1</v>
      </c>
      <c r="I15" s="171">
        <f>4.978/580.5*1000</f>
        <v>8.5753660637381568</v>
      </c>
      <c r="J15" s="174" t="s">
        <v>1567</v>
      </c>
      <c r="K15" s="249">
        <v>8.3800000000000008</v>
      </c>
      <c r="L15" s="250"/>
      <c r="M15" s="168"/>
      <c r="N15" s="252"/>
      <c r="O15" s="260"/>
      <c r="P15" s="260"/>
      <c r="Q15" s="260"/>
      <c r="R15" s="260"/>
      <c r="S15" s="154"/>
      <c r="T15" s="155"/>
      <c r="U15" s="156"/>
      <c r="IQ15" s="203"/>
      <c r="IR15" s="203"/>
    </row>
    <row r="16" spans="1:256" s="157" customFormat="1" ht="13.15" customHeight="1">
      <c r="A16" s="172" t="s">
        <v>1569</v>
      </c>
      <c r="B16" s="173">
        <v>89</v>
      </c>
      <c r="C16" s="159">
        <v>6</v>
      </c>
      <c r="D16" s="166" t="s">
        <v>1570</v>
      </c>
      <c r="E16" s="161" t="s">
        <v>1566</v>
      </c>
      <c r="F16" s="153">
        <v>7.2999999999999995E-2</v>
      </c>
      <c r="G16" s="162">
        <v>6</v>
      </c>
      <c r="H16" s="173">
        <v>1</v>
      </c>
      <c r="I16" s="171">
        <f>0.504/42.14*1000</f>
        <v>11.960132890365449</v>
      </c>
      <c r="J16" s="174" t="s">
        <v>1567</v>
      </c>
      <c r="K16" s="249">
        <v>12.28</v>
      </c>
      <c r="L16" s="250"/>
      <c r="M16" s="168"/>
      <c r="N16" s="252"/>
      <c r="O16" s="260"/>
      <c r="P16" s="168"/>
      <c r="Q16" s="260"/>
      <c r="R16" s="260"/>
      <c r="S16" s="154"/>
      <c r="T16" s="155"/>
      <c r="U16" s="156"/>
      <c r="IQ16" s="203"/>
      <c r="IR16" s="203"/>
    </row>
    <row r="17" spans="1:252" s="157" customFormat="1" ht="13.15" customHeight="1">
      <c r="A17" s="172" t="s">
        <v>1571</v>
      </c>
      <c r="B17" s="173">
        <v>89</v>
      </c>
      <c r="C17" s="159">
        <v>4.5</v>
      </c>
      <c r="D17" s="166" t="s">
        <v>1562</v>
      </c>
      <c r="E17" s="161" t="s">
        <v>1566</v>
      </c>
      <c r="F17" s="153">
        <v>0.1</v>
      </c>
      <c r="G17" s="162">
        <v>10.99</v>
      </c>
      <c r="H17" s="173">
        <v>1</v>
      </c>
      <c r="I17" s="171">
        <f t="shared" ref="I17:I72" si="0">F17/G17*1000</f>
        <v>9.0991810737033685</v>
      </c>
      <c r="J17" s="174" t="s">
        <v>1567</v>
      </c>
      <c r="K17" s="249">
        <v>9.3800000000000008</v>
      </c>
      <c r="L17" s="250"/>
      <c r="M17" s="168"/>
      <c r="N17" s="252"/>
      <c r="O17" s="260"/>
      <c r="P17" s="260"/>
      <c r="Q17" s="260"/>
      <c r="R17" s="260"/>
      <c r="S17" s="154"/>
      <c r="T17" s="155"/>
      <c r="U17" s="156"/>
      <c r="IQ17" s="203"/>
      <c r="IR17" s="203"/>
    </row>
    <row r="18" spans="1:252" s="157" customFormat="1" ht="13.15" customHeight="1">
      <c r="A18" s="172" t="s">
        <v>1571</v>
      </c>
      <c r="B18" s="173">
        <v>89</v>
      </c>
      <c r="C18" s="159">
        <v>4.5</v>
      </c>
      <c r="D18" s="166" t="s">
        <v>1562</v>
      </c>
      <c r="E18" s="161" t="s">
        <v>1566</v>
      </c>
      <c r="F18" s="153">
        <v>9.4E-2</v>
      </c>
      <c r="G18" s="162">
        <v>9.9600000000000009</v>
      </c>
      <c r="H18" s="173">
        <v>1</v>
      </c>
      <c r="I18" s="171">
        <f t="shared" si="0"/>
        <v>9.4377510040160626</v>
      </c>
      <c r="J18" s="174" t="s">
        <v>1567</v>
      </c>
      <c r="K18" s="249">
        <v>9.3800000000000008</v>
      </c>
      <c r="L18" s="250"/>
      <c r="M18" s="168"/>
      <c r="N18" s="252"/>
      <c r="O18" s="260"/>
      <c r="P18" s="260"/>
      <c r="Q18" s="260"/>
      <c r="R18" s="260"/>
      <c r="S18" s="154"/>
      <c r="T18" s="155"/>
      <c r="U18" s="156"/>
      <c r="IQ18" s="203"/>
      <c r="IR18" s="203"/>
    </row>
    <row r="19" spans="1:252" s="157" customFormat="1" ht="13.15" customHeight="1">
      <c r="A19" s="172" t="s">
        <v>1571</v>
      </c>
      <c r="B19" s="175">
        <v>114</v>
      </c>
      <c r="C19" s="170">
        <v>5</v>
      </c>
      <c r="D19" s="161" t="s">
        <v>1570</v>
      </c>
      <c r="E19" s="161" t="s">
        <v>1566</v>
      </c>
      <c r="F19" s="153">
        <v>0.11</v>
      </c>
      <c r="G19" s="162">
        <v>8.26</v>
      </c>
      <c r="H19" s="173">
        <v>1</v>
      </c>
      <c r="I19" s="171">
        <f t="shared" si="0"/>
        <v>13.317191283292978</v>
      </c>
      <c r="J19" s="174" t="s">
        <v>1567</v>
      </c>
      <c r="K19" s="249">
        <v>13.44</v>
      </c>
      <c r="L19" s="250"/>
      <c r="M19" s="168"/>
      <c r="N19" s="252"/>
      <c r="O19" s="260"/>
      <c r="P19" s="260"/>
      <c r="Q19" s="260"/>
      <c r="R19" s="260"/>
      <c r="S19" s="154"/>
      <c r="T19" s="155"/>
      <c r="U19" s="156"/>
      <c r="IQ19" s="203"/>
      <c r="IR19" s="203"/>
    </row>
    <row r="20" spans="1:252" s="157" customFormat="1" ht="13.15" customHeight="1">
      <c r="A20" s="172" t="s">
        <v>1571</v>
      </c>
      <c r="B20" s="175">
        <v>114</v>
      </c>
      <c r="C20" s="170">
        <v>5</v>
      </c>
      <c r="D20" s="160" t="s">
        <v>1572</v>
      </c>
      <c r="E20" s="161" t="s">
        <v>1566</v>
      </c>
      <c r="F20" s="153">
        <v>0.104</v>
      </c>
      <c r="G20" s="162">
        <v>7.65</v>
      </c>
      <c r="H20" s="173">
        <v>1</v>
      </c>
      <c r="I20" s="171">
        <f t="shared" si="0"/>
        <v>13.594771241830065</v>
      </c>
      <c r="J20" s="174" t="s">
        <v>1567</v>
      </c>
      <c r="K20" s="249">
        <v>13.44</v>
      </c>
      <c r="L20" s="250"/>
      <c r="M20" s="168"/>
      <c r="N20" s="252"/>
      <c r="O20" s="260"/>
      <c r="P20" s="260"/>
      <c r="Q20" s="168"/>
      <c r="R20" s="260"/>
      <c r="S20" s="154"/>
      <c r="T20" s="155"/>
      <c r="U20" s="156"/>
      <c r="IQ20" s="203"/>
      <c r="IR20" s="203"/>
    </row>
    <row r="21" spans="1:252" s="157" customFormat="1">
      <c r="A21" s="172" t="s">
        <v>1571</v>
      </c>
      <c r="B21" s="173">
        <v>114</v>
      </c>
      <c r="C21" s="159">
        <v>5</v>
      </c>
      <c r="D21" s="160" t="s">
        <v>1572</v>
      </c>
      <c r="E21" s="161" t="s">
        <v>1566</v>
      </c>
      <c r="F21" s="153">
        <v>0.128</v>
      </c>
      <c r="G21" s="261">
        <v>9.56</v>
      </c>
      <c r="H21" s="173">
        <v>1</v>
      </c>
      <c r="I21" s="171">
        <f t="shared" si="0"/>
        <v>13.389121338912133</v>
      </c>
      <c r="J21" s="174" t="s">
        <v>1567</v>
      </c>
      <c r="K21" s="249">
        <v>13.44</v>
      </c>
      <c r="L21" s="250"/>
      <c r="M21" s="168"/>
      <c r="N21" s="252"/>
      <c r="O21" s="260"/>
      <c r="P21" s="260"/>
      <c r="Q21" s="260"/>
      <c r="R21" s="260"/>
      <c r="S21" s="154"/>
      <c r="T21" s="155"/>
      <c r="U21" s="156"/>
      <c r="IQ21" s="203"/>
      <c r="IR21" s="203"/>
    </row>
    <row r="22" spans="1:252" s="157" customFormat="1" ht="13.15" customHeight="1">
      <c r="A22" s="172" t="s">
        <v>1571</v>
      </c>
      <c r="B22" s="173">
        <v>114</v>
      </c>
      <c r="C22" s="159">
        <v>5</v>
      </c>
      <c r="D22" s="161" t="s">
        <v>1570</v>
      </c>
      <c r="E22" s="161" t="s">
        <v>1573</v>
      </c>
      <c r="F22" s="153">
        <v>0.14000000000000001</v>
      </c>
      <c r="G22" s="162">
        <v>10.46</v>
      </c>
      <c r="H22" s="173">
        <v>1</v>
      </c>
      <c r="I22" s="171">
        <f t="shared" si="0"/>
        <v>13.384321223709369</v>
      </c>
      <c r="J22" s="174" t="s">
        <v>1567</v>
      </c>
      <c r="K22" s="249">
        <v>13.44</v>
      </c>
      <c r="L22" s="250"/>
      <c r="M22" s="168"/>
      <c r="N22" s="252"/>
      <c r="O22" s="260"/>
      <c r="P22" s="260"/>
      <c r="Q22" s="260"/>
      <c r="R22" s="260"/>
      <c r="S22" s="154"/>
      <c r="T22" s="155"/>
      <c r="U22" s="156"/>
      <c r="IQ22" s="203"/>
      <c r="IR22" s="203"/>
    </row>
    <row r="23" spans="1:252" s="157" customFormat="1" ht="13.15" customHeight="1">
      <c r="A23" s="172" t="s">
        <v>1571</v>
      </c>
      <c r="B23" s="173">
        <v>114</v>
      </c>
      <c r="C23" s="159">
        <v>5</v>
      </c>
      <c r="D23" s="161" t="s">
        <v>1570</v>
      </c>
      <c r="E23" s="161" t="s">
        <v>1573</v>
      </c>
      <c r="F23" s="153">
        <v>0.14199999999999999</v>
      </c>
      <c r="G23" s="162">
        <v>10.48</v>
      </c>
      <c r="H23" s="173">
        <v>1</v>
      </c>
      <c r="I23" s="171">
        <f t="shared" si="0"/>
        <v>13.549618320610685</v>
      </c>
      <c r="J23" s="174" t="s">
        <v>1567</v>
      </c>
      <c r="K23" s="249">
        <v>13.44</v>
      </c>
      <c r="L23" s="250"/>
      <c r="M23" s="168"/>
      <c r="N23" s="252"/>
      <c r="O23" s="260"/>
      <c r="P23" s="260"/>
      <c r="Q23" s="260"/>
      <c r="R23" s="260"/>
      <c r="S23" s="154"/>
      <c r="T23" s="155"/>
      <c r="U23" s="156"/>
      <c r="IQ23" s="203"/>
      <c r="IR23" s="203"/>
    </row>
    <row r="24" spans="1:252" s="157" customFormat="1" ht="13.15" customHeight="1">
      <c r="A24" s="172" t="s">
        <v>1571</v>
      </c>
      <c r="B24" s="173">
        <v>114</v>
      </c>
      <c r="C24" s="159">
        <v>5</v>
      </c>
      <c r="D24" s="161" t="s">
        <v>1570</v>
      </c>
      <c r="E24" s="161" t="s">
        <v>1573</v>
      </c>
      <c r="F24" s="153">
        <v>0.13400000000000001</v>
      </c>
      <c r="G24" s="162">
        <v>9.8699999999999992</v>
      </c>
      <c r="H24" s="173">
        <v>1</v>
      </c>
      <c r="I24" s="171">
        <f t="shared" si="0"/>
        <v>13.576494427558259</v>
      </c>
      <c r="J24" s="174" t="s">
        <v>1567</v>
      </c>
      <c r="K24" s="249">
        <v>13.44</v>
      </c>
      <c r="L24" s="250"/>
      <c r="M24" s="168"/>
      <c r="N24" s="252"/>
      <c r="O24" s="260"/>
      <c r="P24" s="260"/>
      <c r="Q24" s="260"/>
      <c r="R24" s="260"/>
      <c r="S24" s="154"/>
      <c r="T24" s="155"/>
      <c r="U24" s="156"/>
      <c r="IQ24" s="203"/>
      <c r="IR24" s="203"/>
    </row>
    <row r="25" spans="1:252" s="157" customFormat="1" ht="13.15" customHeight="1">
      <c r="A25" s="172" t="s">
        <v>1571</v>
      </c>
      <c r="B25" s="173">
        <v>114</v>
      </c>
      <c r="C25" s="159">
        <v>5</v>
      </c>
      <c r="D25" s="166" t="s">
        <v>1570</v>
      </c>
      <c r="E25" s="161" t="s">
        <v>1573</v>
      </c>
      <c r="F25" s="153">
        <v>0.14199999999999999</v>
      </c>
      <c r="G25" s="162">
        <v>10.48</v>
      </c>
      <c r="H25" s="173">
        <v>1</v>
      </c>
      <c r="I25" s="171">
        <f t="shared" si="0"/>
        <v>13.549618320610685</v>
      </c>
      <c r="J25" s="174" t="s">
        <v>1567</v>
      </c>
      <c r="K25" s="249">
        <v>13.44</v>
      </c>
      <c r="L25" s="250"/>
      <c r="M25" s="168"/>
      <c r="N25" s="252"/>
      <c r="O25" s="260"/>
      <c r="P25" s="260"/>
      <c r="Q25" s="260"/>
      <c r="R25" s="260"/>
      <c r="S25" s="154"/>
      <c r="T25" s="155"/>
      <c r="U25" s="156"/>
      <c r="IQ25" s="203"/>
      <c r="IR25" s="203"/>
    </row>
    <row r="26" spans="1:252" s="157" customFormat="1" ht="13.15" customHeight="1">
      <c r="A26" s="172" t="s">
        <v>1571</v>
      </c>
      <c r="B26" s="173">
        <v>114</v>
      </c>
      <c r="C26" s="159">
        <v>5</v>
      </c>
      <c r="D26" s="166" t="s">
        <v>1570</v>
      </c>
      <c r="E26" s="161" t="s">
        <v>1573</v>
      </c>
      <c r="F26" s="153">
        <v>0.13</v>
      </c>
      <c r="G26" s="162">
        <v>9.65</v>
      </c>
      <c r="H26" s="173">
        <v>1</v>
      </c>
      <c r="I26" s="171">
        <f t="shared" si="0"/>
        <v>13.471502590673575</v>
      </c>
      <c r="J26" s="174" t="s">
        <v>1567</v>
      </c>
      <c r="K26" s="249">
        <v>13.44</v>
      </c>
      <c r="L26" s="250"/>
      <c r="M26" s="168"/>
      <c r="N26" s="252"/>
      <c r="O26" s="260"/>
      <c r="P26" s="260"/>
      <c r="Q26" s="260"/>
      <c r="R26" s="260"/>
      <c r="S26" s="154"/>
      <c r="T26" s="155"/>
      <c r="U26" s="156"/>
      <c r="IQ26" s="203"/>
      <c r="IR26" s="203"/>
    </row>
    <row r="27" spans="1:252" s="157" customFormat="1" ht="13.15" customHeight="1">
      <c r="A27" s="172" t="s">
        <v>1571</v>
      </c>
      <c r="B27" s="173">
        <v>114</v>
      </c>
      <c r="C27" s="159">
        <v>5</v>
      </c>
      <c r="D27" s="166" t="s">
        <v>1570</v>
      </c>
      <c r="E27" s="161" t="s">
        <v>1573</v>
      </c>
      <c r="F27" s="153">
        <v>0.14199999999999999</v>
      </c>
      <c r="G27" s="162">
        <v>10.55</v>
      </c>
      <c r="H27" s="173">
        <v>1</v>
      </c>
      <c r="I27" s="171">
        <f t="shared" si="0"/>
        <v>13.459715639810424</v>
      </c>
      <c r="J27" s="174" t="s">
        <v>1567</v>
      </c>
      <c r="K27" s="249">
        <v>13.44</v>
      </c>
      <c r="L27" s="250"/>
      <c r="M27" s="168"/>
      <c r="N27" s="252"/>
      <c r="O27" s="260"/>
      <c r="P27" s="260"/>
      <c r="Q27" s="260"/>
      <c r="R27" s="260"/>
      <c r="S27" s="154"/>
      <c r="T27" s="155"/>
      <c r="U27" s="156"/>
      <c r="IQ27" s="203"/>
      <c r="IR27" s="203"/>
    </row>
    <row r="28" spans="1:252" s="157" customFormat="1" ht="13.15" customHeight="1">
      <c r="A28" s="172" t="s">
        <v>1571</v>
      </c>
      <c r="B28" s="173">
        <v>114</v>
      </c>
      <c r="C28" s="159">
        <v>5</v>
      </c>
      <c r="D28" s="166" t="s">
        <v>1570</v>
      </c>
      <c r="E28" s="161" t="s">
        <v>1573</v>
      </c>
      <c r="F28" s="153">
        <v>0.14000000000000001</v>
      </c>
      <c r="G28" s="162">
        <v>10.39</v>
      </c>
      <c r="H28" s="173">
        <v>1</v>
      </c>
      <c r="I28" s="171">
        <f t="shared" si="0"/>
        <v>13.474494706448509</v>
      </c>
      <c r="J28" s="174" t="s">
        <v>1567</v>
      </c>
      <c r="K28" s="249">
        <v>13.44</v>
      </c>
      <c r="L28" s="250"/>
      <c r="M28" s="168"/>
      <c r="N28" s="252"/>
      <c r="O28" s="260"/>
      <c r="P28" s="260"/>
      <c r="Q28" s="260"/>
      <c r="R28" s="260"/>
      <c r="S28" s="154"/>
      <c r="T28" s="155"/>
      <c r="U28" s="156"/>
      <c r="IQ28" s="203"/>
      <c r="IR28" s="203"/>
    </row>
    <row r="29" spans="1:252" s="157" customFormat="1" ht="13.15" customHeight="1">
      <c r="A29" s="172" t="s">
        <v>1571</v>
      </c>
      <c r="B29" s="173">
        <v>114</v>
      </c>
      <c r="C29" s="159">
        <v>5</v>
      </c>
      <c r="D29" s="166" t="s">
        <v>1570</v>
      </c>
      <c r="E29" s="161" t="s">
        <v>1573</v>
      </c>
      <c r="F29" s="153">
        <v>0.14199999999999999</v>
      </c>
      <c r="G29" s="162">
        <v>10.42</v>
      </c>
      <c r="H29" s="173">
        <v>1</v>
      </c>
      <c r="I29" s="171">
        <f t="shared" si="0"/>
        <v>13.627639155470249</v>
      </c>
      <c r="J29" s="174" t="s">
        <v>1567</v>
      </c>
      <c r="K29" s="249">
        <v>13.44</v>
      </c>
      <c r="L29" s="250"/>
      <c r="M29" s="168"/>
      <c r="N29" s="252"/>
      <c r="O29" s="260"/>
      <c r="P29" s="260"/>
      <c r="Q29" s="260"/>
      <c r="R29" s="260"/>
      <c r="S29" s="154"/>
      <c r="T29" s="155"/>
      <c r="U29" s="156"/>
      <c r="IQ29" s="203"/>
      <c r="IR29" s="203"/>
    </row>
    <row r="30" spans="1:252" s="157" customFormat="1" ht="13.15" customHeight="1">
      <c r="A30" s="172" t="s">
        <v>1571</v>
      </c>
      <c r="B30" s="175">
        <v>114</v>
      </c>
      <c r="C30" s="159">
        <v>8</v>
      </c>
      <c r="D30" s="160" t="s">
        <v>1572</v>
      </c>
      <c r="E30" s="161" t="s">
        <v>1566</v>
      </c>
      <c r="F30" s="153">
        <v>0.17</v>
      </c>
      <c r="G30" s="162">
        <v>7.87</v>
      </c>
      <c r="H30" s="173">
        <v>1</v>
      </c>
      <c r="I30" s="171">
        <f t="shared" si="0"/>
        <v>21.601016518424398</v>
      </c>
      <c r="J30" s="174" t="s">
        <v>1567</v>
      </c>
      <c r="K30" s="249">
        <v>20.91</v>
      </c>
      <c r="L30" s="250"/>
      <c r="M30" s="168"/>
      <c r="N30" s="252"/>
      <c r="O30" s="260"/>
      <c r="P30" s="260"/>
      <c r="Q30" s="260"/>
      <c r="R30" s="260"/>
      <c r="S30" s="154"/>
      <c r="T30" s="155"/>
      <c r="U30" s="156"/>
      <c r="IQ30" s="203"/>
      <c r="IR30" s="203"/>
    </row>
    <row r="31" spans="1:252" s="157" customFormat="1" ht="13.15" customHeight="1">
      <c r="A31" s="172" t="s">
        <v>1571</v>
      </c>
      <c r="B31" s="175">
        <v>114</v>
      </c>
      <c r="C31" s="159">
        <v>8</v>
      </c>
      <c r="D31" s="160" t="s">
        <v>1572</v>
      </c>
      <c r="E31" s="161" t="s">
        <v>1566</v>
      </c>
      <c r="F31" s="153">
        <v>0.22</v>
      </c>
      <c r="G31" s="162">
        <v>10.27</v>
      </c>
      <c r="H31" s="173">
        <v>1</v>
      </c>
      <c r="I31" s="171">
        <f t="shared" si="0"/>
        <v>21.42161635832522</v>
      </c>
      <c r="J31" s="174" t="s">
        <v>1567</v>
      </c>
      <c r="K31" s="249">
        <v>20.91</v>
      </c>
      <c r="L31" s="250"/>
      <c r="M31" s="168"/>
      <c r="N31" s="252"/>
      <c r="O31" s="260"/>
      <c r="P31" s="260"/>
      <c r="Q31" s="260"/>
      <c r="R31" s="260"/>
      <c r="S31" s="154"/>
      <c r="T31" s="155"/>
      <c r="U31" s="156"/>
      <c r="IQ31" s="203"/>
      <c r="IR31" s="203"/>
    </row>
    <row r="32" spans="1:252" s="157" customFormat="1" ht="13.15" customHeight="1">
      <c r="A32" s="256" t="s">
        <v>1574</v>
      </c>
      <c r="B32" s="175">
        <v>114</v>
      </c>
      <c r="C32" s="176">
        <v>4</v>
      </c>
      <c r="D32" s="161" t="s">
        <v>1562</v>
      </c>
      <c r="E32" s="172" t="s">
        <v>1566</v>
      </c>
      <c r="F32" s="153">
        <v>8.4000000000000005E-2</v>
      </c>
      <c r="G32" s="261">
        <v>7.82</v>
      </c>
      <c r="H32" s="173">
        <v>1</v>
      </c>
      <c r="I32" s="171">
        <f t="shared" si="0"/>
        <v>10.741687979539641</v>
      </c>
      <c r="J32" s="177" t="s">
        <v>1567</v>
      </c>
      <c r="K32" s="249" t="s">
        <v>1575</v>
      </c>
      <c r="L32" s="250"/>
      <c r="M32" s="262"/>
      <c r="N32" s="252"/>
      <c r="O32" s="252"/>
      <c r="P32" s="260"/>
      <c r="Q32" s="260"/>
      <c r="R32" s="260"/>
      <c r="S32" s="154"/>
      <c r="T32" s="155"/>
      <c r="U32" s="156"/>
      <c r="IQ32" s="203"/>
      <c r="IR32" s="203"/>
    </row>
    <row r="33" spans="1:252" s="157" customFormat="1" ht="13.15" customHeight="1">
      <c r="A33" s="256" t="s">
        <v>1574</v>
      </c>
      <c r="B33" s="175">
        <v>114</v>
      </c>
      <c r="C33" s="176">
        <v>4</v>
      </c>
      <c r="D33" s="161" t="s">
        <v>1562</v>
      </c>
      <c r="E33" s="172" t="s">
        <v>1566</v>
      </c>
      <c r="F33" s="153">
        <v>0.10299999999999999</v>
      </c>
      <c r="G33" s="261">
        <v>9.51</v>
      </c>
      <c r="H33" s="173">
        <v>1</v>
      </c>
      <c r="I33" s="171">
        <f t="shared" si="0"/>
        <v>10.830704521556257</v>
      </c>
      <c r="J33" s="177" t="s">
        <v>1567</v>
      </c>
      <c r="K33" s="249" t="s">
        <v>1575</v>
      </c>
      <c r="L33" s="250"/>
      <c r="M33" s="262"/>
      <c r="N33" s="252"/>
      <c r="O33" s="252"/>
      <c r="P33" s="260"/>
      <c r="Q33" s="260"/>
      <c r="R33" s="260"/>
      <c r="S33" s="154"/>
      <c r="T33" s="155"/>
      <c r="U33" s="156"/>
      <c r="IQ33" s="203"/>
      <c r="IR33" s="203"/>
    </row>
    <row r="34" spans="1:252" s="157" customFormat="1" ht="13.15" customHeight="1">
      <c r="A34" s="256" t="s">
        <v>1574</v>
      </c>
      <c r="B34" s="175">
        <v>114</v>
      </c>
      <c r="C34" s="176">
        <v>4</v>
      </c>
      <c r="D34" s="161" t="s">
        <v>1562</v>
      </c>
      <c r="E34" s="172" t="s">
        <v>1566</v>
      </c>
      <c r="F34" s="153">
        <v>9.9000000000000005E-2</v>
      </c>
      <c r="G34" s="261">
        <v>9.16</v>
      </c>
      <c r="H34" s="173">
        <v>1</v>
      </c>
      <c r="I34" s="171">
        <f t="shared" si="0"/>
        <v>10.807860262008733</v>
      </c>
      <c r="J34" s="177" t="s">
        <v>1567</v>
      </c>
      <c r="K34" s="249" t="s">
        <v>1575</v>
      </c>
      <c r="L34" s="250"/>
      <c r="M34" s="262"/>
      <c r="N34" s="252"/>
      <c r="O34" s="252"/>
      <c r="P34" s="260"/>
      <c r="Q34" s="260"/>
      <c r="R34" s="260"/>
      <c r="S34" s="154"/>
      <c r="T34" s="155"/>
      <c r="U34" s="156"/>
      <c r="IQ34" s="203"/>
      <c r="IR34" s="203"/>
    </row>
    <row r="35" spans="1:252" s="157" customFormat="1" ht="13.15" customHeight="1">
      <c r="A35" s="256" t="s">
        <v>1574</v>
      </c>
      <c r="B35" s="175">
        <v>114</v>
      </c>
      <c r="C35" s="176">
        <v>4</v>
      </c>
      <c r="D35" s="161" t="s">
        <v>1562</v>
      </c>
      <c r="E35" s="172" t="s">
        <v>1566</v>
      </c>
      <c r="F35" s="153">
        <v>0.10199999999999999</v>
      </c>
      <c r="G35" s="261">
        <v>9.4700000000000006</v>
      </c>
      <c r="H35" s="173">
        <v>1</v>
      </c>
      <c r="I35" s="171">
        <f t="shared" si="0"/>
        <v>10.770855332629354</v>
      </c>
      <c r="J35" s="177" t="s">
        <v>1567</v>
      </c>
      <c r="K35" s="249" t="s">
        <v>1575</v>
      </c>
      <c r="L35" s="250"/>
      <c r="M35" s="262"/>
      <c r="N35" s="252"/>
      <c r="O35" s="252"/>
      <c r="P35" s="260"/>
      <c r="Q35" s="260"/>
      <c r="R35" s="260"/>
      <c r="S35" s="154"/>
      <c r="T35" s="155"/>
      <c r="U35" s="156"/>
      <c r="IQ35" s="203"/>
      <c r="IR35" s="203"/>
    </row>
    <row r="36" spans="1:252" s="157" customFormat="1" ht="13.15" customHeight="1">
      <c r="A36" s="256" t="s">
        <v>1574</v>
      </c>
      <c r="B36" s="175">
        <v>114</v>
      </c>
      <c r="C36" s="176">
        <v>4</v>
      </c>
      <c r="D36" s="161" t="s">
        <v>1562</v>
      </c>
      <c r="E36" s="172" t="s">
        <v>1566</v>
      </c>
      <c r="F36" s="153">
        <v>0.10199999999999999</v>
      </c>
      <c r="G36" s="261">
        <v>9.4499999999999993</v>
      </c>
      <c r="H36" s="173">
        <v>1</v>
      </c>
      <c r="I36" s="171">
        <f t="shared" si="0"/>
        <v>10.793650793650794</v>
      </c>
      <c r="J36" s="177" t="s">
        <v>1567</v>
      </c>
      <c r="K36" s="249" t="s">
        <v>1575</v>
      </c>
      <c r="L36" s="250"/>
      <c r="M36" s="262"/>
      <c r="N36" s="252"/>
      <c r="O36" s="252"/>
      <c r="P36" s="260"/>
      <c r="Q36" s="260"/>
      <c r="R36" s="260"/>
      <c r="S36" s="154"/>
      <c r="T36" s="155"/>
      <c r="U36" s="156"/>
      <c r="IQ36" s="203"/>
      <c r="IR36" s="203"/>
    </row>
    <row r="37" spans="1:252" s="157" customFormat="1" ht="13.15" customHeight="1">
      <c r="A37" s="256" t="s">
        <v>1574</v>
      </c>
      <c r="B37" s="175">
        <v>114</v>
      </c>
      <c r="C37" s="176">
        <v>4</v>
      </c>
      <c r="D37" s="161" t="s">
        <v>1562</v>
      </c>
      <c r="E37" s="172" t="s">
        <v>1566</v>
      </c>
      <c r="F37" s="153">
        <v>6.4000000000000001E-2</v>
      </c>
      <c r="G37" s="261">
        <v>5.98</v>
      </c>
      <c r="H37" s="173">
        <v>1</v>
      </c>
      <c r="I37" s="171">
        <f t="shared" si="0"/>
        <v>10.702341137123746</v>
      </c>
      <c r="J37" s="177" t="s">
        <v>1567</v>
      </c>
      <c r="K37" s="249" t="s">
        <v>1575</v>
      </c>
      <c r="L37" s="250"/>
      <c r="M37" s="262"/>
      <c r="N37" s="252"/>
      <c r="O37" s="252"/>
      <c r="P37" s="260"/>
      <c r="Q37" s="260"/>
      <c r="R37" s="260"/>
      <c r="S37" s="154"/>
      <c r="T37" s="155"/>
      <c r="U37" s="156"/>
      <c r="IQ37" s="203"/>
      <c r="IR37" s="203"/>
    </row>
    <row r="38" spans="1:252" s="157" customFormat="1" ht="13.15" customHeight="1">
      <c r="A38" s="256" t="s">
        <v>1576</v>
      </c>
      <c r="B38" s="175">
        <v>133</v>
      </c>
      <c r="C38" s="176">
        <v>4</v>
      </c>
      <c r="D38" s="161" t="s">
        <v>1562</v>
      </c>
      <c r="E38" s="161" t="s">
        <v>1566</v>
      </c>
      <c r="F38" s="153">
        <f>2.28*G38/175.54</f>
        <v>0.12702745812920133</v>
      </c>
      <c r="G38" s="261">
        <v>9.7799999999999994</v>
      </c>
      <c r="H38" s="173">
        <v>1</v>
      </c>
      <c r="I38" s="171">
        <f t="shared" si="0"/>
        <v>12.988492651247581</v>
      </c>
      <c r="J38" s="177" t="s">
        <v>1567</v>
      </c>
      <c r="K38" s="249">
        <v>12.73</v>
      </c>
      <c r="L38" s="250"/>
      <c r="M38" s="252"/>
      <c r="N38" s="252"/>
      <c r="O38" s="252"/>
      <c r="P38" s="260"/>
      <c r="Q38" s="260"/>
      <c r="R38" s="260"/>
      <c r="S38" s="154"/>
      <c r="T38" s="155"/>
      <c r="U38" s="156"/>
      <c r="IQ38" s="203"/>
      <c r="IR38" s="203"/>
    </row>
    <row r="39" spans="1:252" s="157" customFormat="1" ht="13.15" customHeight="1">
      <c r="A39" s="256" t="s">
        <v>1574</v>
      </c>
      <c r="B39" s="175">
        <v>133</v>
      </c>
      <c r="C39" s="176">
        <v>4</v>
      </c>
      <c r="D39" s="160" t="s">
        <v>1572</v>
      </c>
      <c r="E39" s="172" t="s">
        <v>1566</v>
      </c>
      <c r="F39" s="153">
        <v>0.128</v>
      </c>
      <c r="G39" s="261">
        <v>10.029999999999999</v>
      </c>
      <c r="H39" s="173">
        <v>1</v>
      </c>
      <c r="I39" s="171">
        <f t="shared" si="0"/>
        <v>12.7617148554337</v>
      </c>
      <c r="J39" s="177" t="s">
        <v>1567</v>
      </c>
      <c r="K39" s="249" t="s">
        <v>1577</v>
      </c>
      <c r="L39" s="250"/>
      <c r="M39" s="262"/>
      <c r="N39" s="252"/>
      <c r="O39" s="252"/>
      <c r="P39" s="260"/>
      <c r="Q39" s="260"/>
      <c r="R39" s="260"/>
      <c r="S39" s="154"/>
      <c r="T39" s="155"/>
      <c r="U39" s="156"/>
      <c r="IQ39" s="203"/>
      <c r="IR39" s="203"/>
    </row>
    <row r="40" spans="1:252" s="157" customFormat="1" ht="13.15" customHeight="1">
      <c r="A40" s="256" t="s">
        <v>1574</v>
      </c>
      <c r="B40" s="175">
        <v>133</v>
      </c>
      <c r="C40" s="176">
        <v>4</v>
      </c>
      <c r="D40" s="161" t="s">
        <v>1562</v>
      </c>
      <c r="E40" s="172" t="s">
        <v>1566</v>
      </c>
      <c r="F40" s="153">
        <v>0.11899999999999999</v>
      </c>
      <c r="G40" s="261">
        <v>9.3699999999999992</v>
      </c>
      <c r="H40" s="173">
        <v>1</v>
      </c>
      <c r="I40" s="171">
        <f t="shared" si="0"/>
        <v>12.700106723585913</v>
      </c>
      <c r="J40" s="177" t="s">
        <v>1567</v>
      </c>
      <c r="K40" s="249" t="s">
        <v>1577</v>
      </c>
      <c r="L40" s="250"/>
      <c r="M40" s="262"/>
      <c r="N40" s="252"/>
      <c r="O40" s="252"/>
      <c r="P40" s="260"/>
      <c r="Q40" s="260"/>
      <c r="R40" s="260"/>
      <c r="S40" s="154"/>
      <c r="T40" s="155"/>
      <c r="U40" s="156"/>
      <c r="IQ40" s="203"/>
      <c r="IR40" s="203"/>
    </row>
    <row r="41" spans="1:252" s="157" customFormat="1" ht="13.15" customHeight="1">
      <c r="A41" s="256" t="s">
        <v>1574</v>
      </c>
      <c r="B41" s="175">
        <v>133</v>
      </c>
      <c r="C41" s="176">
        <v>4</v>
      </c>
      <c r="D41" s="161" t="s">
        <v>1562</v>
      </c>
      <c r="E41" s="172" t="s">
        <v>1566</v>
      </c>
      <c r="F41" s="153">
        <v>0.10199999999999999</v>
      </c>
      <c r="G41" s="261">
        <v>8</v>
      </c>
      <c r="H41" s="173">
        <v>1</v>
      </c>
      <c r="I41" s="171">
        <f t="shared" si="0"/>
        <v>12.75</v>
      </c>
      <c r="J41" s="177" t="s">
        <v>1567</v>
      </c>
      <c r="K41" s="249" t="s">
        <v>1577</v>
      </c>
      <c r="L41" s="250"/>
      <c r="M41" s="262"/>
      <c r="N41" s="252"/>
      <c r="O41" s="252"/>
      <c r="P41" s="260"/>
      <c r="Q41" s="260"/>
      <c r="R41" s="260"/>
      <c r="S41" s="154"/>
      <c r="T41" s="155"/>
      <c r="U41" s="156"/>
      <c r="IQ41" s="203"/>
      <c r="IR41" s="203"/>
    </row>
    <row r="42" spans="1:252" s="157" customFormat="1" ht="13.15" customHeight="1">
      <c r="A42" s="256" t="s">
        <v>1574</v>
      </c>
      <c r="B42" s="175">
        <v>159</v>
      </c>
      <c r="C42" s="176">
        <v>4.5</v>
      </c>
      <c r="D42" s="161" t="s">
        <v>1562</v>
      </c>
      <c r="E42" s="161" t="s">
        <v>1573</v>
      </c>
      <c r="F42" s="153">
        <v>0.17499999999999999</v>
      </c>
      <c r="G42" s="261">
        <v>7.67</v>
      </c>
      <c r="H42" s="173">
        <v>1</v>
      </c>
      <c r="I42" s="171">
        <f t="shared" si="0"/>
        <v>22.81616688396349</v>
      </c>
      <c r="J42" s="177" t="s">
        <v>1567</v>
      </c>
      <c r="K42" s="249" t="s">
        <v>1578</v>
      </c>
      <c r="L42" s="250"/>
      <c r="M42" s="262"/>
      <c r="N42" s="252"/>
      <c r="O42" s="252"/>
      <c r="P42" s="260"/>
      <c r="Q42" s="168"/>
      <c r="R42" s="260"/>
      <c r="S42" s="154"/>
      <c r="T42" s="155"/>
      <c r="U42" s="156"/>
      <c r="IQ42" s="203"/>
      <c r="IR42" s="203"/>
    </row>
    <row r="43" spans="1:252" s="157" customFormat="1" ht="13.15" customHeight="1">
      <c r="A43" s="256" t="s">
        <v>1579</v>
      </c>
      <c r="B43" s="175">
        <v>89</v>
      </c>
      <c r="C43" s="176">
        <v>4</v>
      </c>
      <c r="D43" s="161" t="s">
        <v>1562</v>
      </c>
      <c r="E43" s="161" t="s">
        <v>1573</v>
      </c>
      <c r="F43" s="153">
        <v>8.5000000000000006E-2</v>
      </c>
      <c r="G43" s="261">
        <v>10.83</v>
      </c>
      <c r="H43" s="173">
        <v>1</v>
      </c>
      <c r="I43" s="171">
        <f t="shared" si="0"/>
        <v>7.8485687903970449</v>
      </c>
      <c r="J43" s="177" t="s">
        <v>1567</v>
      </c>
      <c r="K43" s="249">
        <v>8.3800000000000008</v>
      </c>
      <c r="L43" s="250"/>
      <c r="M43" s="262"/>
      <c r="N43" s="252"/>
      <c r="O43" s="252"/>
      <c r="P43" s="260"/>
      <c r="Q43" s="260"/>
      <c r="R43" s="260"/>
      <c r="S43" s="154"/>
      <c r="T43" s="155"/>
      <c r="U43" s="156"/>
      <c r="IQ43" s="203"/>
      <c r="IR43" s="203"/>
    </row>
    <row r="44" spans="1:252" s="157" customFormat="1" ht="13.15" customHeight="1">
      <c r="A44" s="256" t="s">
        <v>1579</v>
      </c>
      <c r="B44" s="175">
        <v>89</v>
      </c>
      <c r="C44" s="176">
        <v>4</v>
      </c>
      <c r="D44" s="161" t="s">
        <v>1562</v>
      </c>
      <c r="E44" s="161" t="s">
        <v>1573</v>
      </c>
      <c r="F44" s="153">
        <f>2.515*G44/306.78</f>
        <v>8.6489503879001256E-2</v>
      </c>
      <c r="G44" s="261">
        <v>10.55</v>
      </c>
      <c r="H44" s="173">
        <v>1</v>
      </c>
      <c r="I44" s="171">
        <f t="shared" si="0"/>
        <v>8.1980572397157569</v>
      </c>
      <c r="J44" s="177" t="s">
        <v>1567</v>
      </c>
      <c r="K44" s="249">
        <v>8.3800000000000008</v>
      </c>
      <c r="L44" s="250"/>
      <c r="M44" s="262"/>
      <c r="N44" s="252"/>
      <c r="O44" s="252"/>
      <c r="P44" s="260"/>
      <c r="Q44" s="260"/>
      <c r="R44" s="260"/>
      <c r="S44" s="154"/>
      <c r="T44" s="155"/>
      <c r="U44" s="156"/>
      <c r="IQ44" s="203"/>
      <c r="IR44" s="203"/>
    </row>
    <row r="45" spans="1:252" s="157" customFormat="1" ht="13.15" customHeight="1">
      <c r="A45" s="256" t="s">
        <v>1579</v>
      </c>
      <c r="B45" s="175">
        <v>89</v>
      </c>
      <c r="C45" s="176">
        <v>4</v>
      </c>
      <c r="D45" s="161" t="s">
        <v>1562</v>
      </c>
      <c r="E45" s="161" t="s">
        <v>1573</v>
      </c>
      <c r="F45" s="153">
        <f>2.515*G45/306.78</f>
        <v>9.4031716539539748E-2</v>
      </c>
      <c r="G45" s="261">
        <v>11.47</v>
      </c>
      <c r="H45" s="173">
        <v>1</v>
      </c>
      <c r="I45" s="171">
        <f t="shared" si="0"/>
        <v>8.1980572397157569</v>
      </c>
      <c r="J45" s="177" t="s">
        <v>1567</v>
      </c>
      <c r="K45" s="249">
        <v>8.3800000000000008</v>
      </c>
      <c r="L45" s="250"/>
      <c r="M45" s="262"/>
      <c r="N45" s="252"/>
      <c r="O45" s="252"/>
      <c r="P45" s="260"/>
      <c r="Q45" s="260"/>
      <c r="R45" s="260"/>
      <c r="S45" s="154"/>
      <c r="T45" s="155"/>
      <c r="U45" s="156"/>
      <c r="IQ45" s="203"/>
      <c r="IR45" s="203"/>
    </row>
    <row r="46" spans="1:252" s="157" customFormat="1" ht="13.15" customHeight="1">
      <c r="A46" s="256" t="s">
        <v>1576</v>
      </c>
      <c r="B46" s="175">
        <v>133</v>
      </c>
      <c r="C46" s="176">
        <v>4</v>
      </c>
      <c r="D46" s="161" t="s">
        <v>1562</v>
      </c>
      <c r="E46" s="161" t="s">
        <v>1566</v>
      </c>
      <c r="F46" s="153">
        <f>2.28*G46/175.54</f>
        <v>0.12105275150962742</v>
      </c>
      <c r="G46" s="261">
        <v>9.32</v>
      </c>
      <c r="H46" s="173">
        <v>1</v>
      </c>
      <c r="I46" s="171">
        <f t="shared" si="0"/>
        <v>12.988492651247578</v>
      </c>
      <c r="J46" s="177" t="s">
        <v>1567</v>
      </c>
      <c r="K46" s="249">
        <v>12.73</v>
      </c>
      <c r="L46" s="250"/>
      <c r="M46" s="252"/>
      <c r="N46" s="252"/>
      <c r="O46" s="252"/>
      <c r="P46" s="260"/>
      <c r="Q46" s="260"/>
      <c r="R46" s="260"/>
      <c r="S46" s="154"/>
      <c r="T46" s="155"/>
      <c r="U46" s="156"/>
      <c r="IQ46" s="203"/>
      <c r="IR46" s="203"/>
    </row>
    <row r="47" spans="1:252" s="157" customFormat="1" ht="13.15" customHeight="1">
      <c r="A47" s="256" t="s">
        <v>1576</v>
      </c>
      <c r="B47" s="175">
        <v>133</v>
      </c>
      <c r="C47" s="176">
        <v>4</v>
      </c>
      <c r="D47" s="161" t="s">
        <v>1562</v>
      </c>
      <c r="E47" s="161" t="s">
        <v>1566</v>
      </c>
      <c r="F47" s="153">
        <f>2.28*G47/175.54</f>
        <v>0.1276768827617637</v>
      </c>
      <c r="G47" s="261">
        <v>9.83</v>
      </c>
      <c r="H47" s="173">
        <v>1</v>
      </c>
      <c r="I47" s="171">
        <f t="shared" si="0"/>
        <v>12.988492651247579</v>
      </c>
      <c r="J47" s="177" t="s">
        <v>1567</v>
      </c>
      <c r="K47" s="249">
        <v>12.73</v>
      </c>
      <c r="L47" s="250"/>
      <c r="M47" s="252"/>
      <c r="N47" s="252"/>
      <c r="O47" s="252"/>
      <c r="P47" s="260"/>
      <c r="Q47" s="260"/>
      <c r="R47" s="260"/>
      <c r="S47" s="154"/>
      <c r="T47" s="155"/>
      <c r="U47" s="156"/>
      <c r="IQ47" s="203"/>
      <c r="IR47" s="203"/>
    </row>
    <row r="48" spans="1:252" s="157" customFormat="1" ht="13.15" customHeight="1">
      <c r="A48" s="256" t="s">
        <v>1580</v>
      </c>
      <c r="B48" s="175">
        <v>108</v>
      </c>
      <c r="C48" s="176">
        <v>6</v>
      </c>
      <c r="D48" s="160" t="s">
        <v>1572</v>
      </c>
      <c r="E48" s="161" t="s">
        <v>1566</v>
      </c>
      <c r="F48" s="153">
        <v>0.14499999999999999</v>
      </c>
      <c r="G48" s="261">
        <v>9.23</v>
      </c>
      <c r="H48" s="173">
        <v>1</v>
      </c>
      <c r="I48" s="171">
        <f t="shared" si="0"/>
        <v>15.70964247020585</v>
      </c>
      <c r="J48" s="263" t="s">
        <v>1567</v>
      </c>
      <c r="K48" s="249">
        <v>15.09</v>
      </c>
      <c r="L48" s="250"/>
      <c r="M48" s="262"/>
      <c r="N48" s="252"/>
      <c r="O48" s="252"/>
      <c r="P48" s="260"/>
      <c r="Q48" s="260"/>
      <c r="R48" s="260"/>
      <c r="S48" s="154"/>
      <c r="T48" s="155"/>
      <c r="U48" s="156"/>
      <c r="IQ48" s="203"/>
      <c r="IR48" s="203"/>
    </row>
    <row r="49" spans="1:252" s="157" customFormat="1" ht="13.15" customHeight="1">
      <c r="A49" s="256" t="s">
        <v>1580</v>
      </c>
      <c r="B49" s="175">
        <v>108</v>
      </c>
      <c r="C49" s="176">
        <v>6</v>
      </c>
      <c r="D49" s="160" t="s">
        <v>1572</v>
      </c>
      <c r="E49" s="161" t="s">
        <v>1566</v>
      </c>
      <c r="F49" s="153">
        <v>0.15</v>
      </c>
      <c r="G49" s="261">
        <v>9.5299999999999994</v>
      </c>
      <c r="H49" s="173">
        <v>1</v>
      </c>
      <c r="I49" s="171">
        <f t="shared" si="0"/>
        <v>15.739769150052467</v>
      </c>
      <c r="J49" s="174" t="s">
        <v>1567</v>
      </c>
      <c r="K49" s="249">
        <v>15.09</v>
      </c>
      <c r="L49" s="250"/>
      <c r="M49" s="262"/>
      <c r="N49" s="252"/>
      <c r="O49" s="252"/>
      <c r="P49" s="260"/>
      <c r="Q49" s="260"/>
      <c r="R49" s="260"/>
      <c r="S49" s="154"/>
      <c r="T49" s="155"/>
      <c r="U49" s="156"/>
      <c r="IQ49" s="203"/>
      <c r="IR49" s="203"/>
    </row>
    <row r="50" spans="1:252" s="157" customFormat="1" ht="13.15" customHeight="1">
      <c r="A50" s="256" t="s">
        <v>1580</v>
      </c>
      <c r="B50" s="175">
        <v>108</v>
      </c>
      <c r="C50" s="176">
        <v>6</v>
      </c>
      <c r="D50" s="160" t="s">
        <v>1572</v>
      </c>
      <c r="E50" s="161" t="s">
        <v>1566</v>
      </c>
      <c r="F50" s="153">
        <v>0.15</v>
      </c>
      <c r="G50" s="261">
        <v>9.49</v>
      </c>
      <c r="H50" s="173">
        <v>1</v>
      </c>
      <c r="I50" s="171">
        <f t="shared" si="0"/>
        <v>15.806111696522652</v>
      </c>
      <c r="J50" s="263" t="s">
        <v>1567</v>
      </c>
      <c r="K50" s="249">
        <v>15.09</v>
      </c>
      <c r="L50" s="250"/>
      <c r="M50" s="262"/>
      <c r="N50" s="252"/>
      <c r="O50" s="252"/>
      <c r="P50" s="260"/>
      <c r="Q50" s="260"/>
      <c r="R50" s="260"/>
      <c r="S50" s="154"/>
      <c r="T50" s="155"/>
      <c r="U50" s="156"/>
      <c r="IQ50" s="203"/>
      <c r="IR50" s="203"/>
    </row>
    <row r="51" spans="1:252" s="157" customFormat="1" ht="13.15" customHeight="1">
      <c r="A51" s="256" t="s">
        <v>1580</v>
      </c>
      <c r="B51" s="175">
        <v>108</v>
      </c>
      <c r="C51" s="176">
        <v>6</v>
      </c>
      <c r="D51" s="160" t="s">
        <v>1572</v>
      </c>
      <c r="E51" s="161" t="s">
        <v>1566</v>
      </c>
      <c r="F51" s="153">
        <f>2.245*G51/143.84</f>
        <v>0.1504574527252503</v>
      </c>
      <c r="G51" s="261">
        <v>9.64</v>
      </c>
      <c r="H51" s="173">
        <v>1</v>
      </c>
      <c r="I51" s="171">
        <f t="shared" si="0"/>
        <v>15.607619577308121</v>
      </c>
      <c r="J51" s="174" t="s">
        <v>1567</v>
      </c>
      <c r="K51" s="249">
        <v>15.09</v>
      </c>
      <c r="L51" s="250"/>
      <c r="M51" s="262"/>
      <c r="N51" s="252"/>
      <c r="O51" s="252"/>
      <c r="P51" s="260"/>
      <c r="Q51" s="168"/>
      <c r="R51" s="260"/>
      <c r="S51" s="154"/>
      <c r="T51" s="155"/>
      <c r="U51" s="156"/>
      <c r="IQ51" s="203"/>
      <c r="IR51" s="203"/>
    </row>
    <row r="52" spans="1:252" s="157" customFormat="1">
      <c r="A52" s="256" t="s">
        <v>1580</v>
      </c>
      <c r="B52" s="175">
        <v>108</v>
      </c>
      <c r="C52" s="178">
        <v>6</v>
      </c>
      <c r="D52" s="160" t="s">
        <v>1572</v>
      </c>
      <c r="E52" s="161" t="s">
        <v>1566</v>
      </c>
      <c r="F52" s="153">
        <f>2.245*G52/143.84</f>
        <v>0.15030137652947723</v>
      </c>
      <c r="G52" s="261">
        <v>9.6300000000000008</v>
      </c>
      <c r="H52" s="173">
        <v>1</v>
      </c>
      <c r="I52" s="171">
        <f t="shared" si="0"/>
        <v>15.607619577308121</v>
      </c>
      <c r="J52" s="174" t="s">
        <v>1567</v>
      </c>
      <c r="K52" s="249">
        <v>15.09</v>
      </c>
      <c r="L52" s="250"/>
      <c r="M52" s="262"/>
      <c r="N52" s="252"/>
      <c r="O52" s="252"/>
      <c r="P52" s="260"/>
      <c r="Q52" s="260"/>
      <c r="R52" s="260"/>
      <c r="S52" s="154"/>
      <c r="T52" s="155"/>
      <c r="U52" s="156"/>
      <c r="IQ52" s="203"/>
      <c r="IR52" s="203"/>
    </row>
    <row r="53" spans="1:252" s="157" customFormat="1" ht="13.15" customHeight="1">
      <c r="A53" s="256" t="s">
        <v>1581</v>
      </c>
      <c r="B53" s="175">
        <v>48</v>
      </c>
      <c r="C53" s="178">
        <v>6</v>
      </c>
      <c r="D53" s="166" t="s">
        <v>1562</v>
      </c>
      <c r="E53" s="166" t="s">
        <v>1558</v>
      </c>
      <c r="F53" s="153">
        <f>0.85*G53/139.74</f>
        <v>6.9464720194647195E-2</v>
      </c>
      <c r="G53" s="261">
        <v>11.42</v>
      </c>
      <c r="H53" s="173">
        <v>1</v>
      </c>
      <c r="I53" s="171">
        <f t="shared" si="0"/>
        <v>6.0827250608272498</v>
      </c>
      <c r="J53" s="177" t="s">
        <v>1567</v>
      </c>
      <c r="K53" s="249">
        <v>6.21</v>
      </c>
      <c r="L53" s="250"/>
      <c r="M53" s="262"/>
      <c r="N53" s="252"/>
      <c r="O53" s="252"/>
      <c r="P53" s="260"/>
      <c r="Q53" s="260"/>
      <c r="R53" s="260"/>
      <c r="S53" s="179"/>
      <c r="T53" s="155"/>
      <c r="U53" s="264"/>
      <c r="IQ53" s="203"/>
      <c r="IR53" s="203"/>
    </row>
    <row r="54" spans="1:252" s="157" customFormat="1" ht="13.15" customHeight="1">
      <c r="A54" s="256" t="s">
        <v>1581</v>
      </c>
      <c r="B54" s="175">
        <v>60</v>
      </c>
      <c r="C54" s="180">
        <v>3.5</v>
      </c>
      <c r="D54" s="166" t="s">
        <v>1562</v>
      </c>
      <c r="E54" s="161" t="s">
        <v>1558</v>
      </c>
      <c r="F54" s="153">
        <f>0.135*G54/31.54</f>
        <v>4.5285351934052004E-2</v>
      </c>
      <c r="G54" s="261">
        <v>10.58</v>
      </c>
      <c r="H54" s="173">
        <v>1</v>
      </c>
      <c r="I54" s="171">
        <f t="shared" si="0"/>
        <v>4.2802790107799629</v>
      </c>
      <c r="J54" s="177" t="s">
        <v>1567</v>
      </c>
      <c r="K54" s="249">
        <v>4.88</v>
      </c>
      <c r="L54" s="250"/>
      <c r="M54" s="262"/>
      <c r="N54" s="252"/>
      <c r="O54" s="252"/>
      <c r="P54" s="260"/>
      <c r="Q54" s="260"/>
      <c r="R54" s="260"/>
      <c r="S54" s="179"/>
      <c r="T54" s="155"/>
      <c r="U54" s="264"/>
      <c r="IQ54" s="203"/>
      <c r="IR54" s="203"/>
    </row>
    <row r="55" spans="1:252" s="157" customFormat="1" ht="13.15" customHeight="1">
      <c r="A55" s="256" t="s">
        <v>1582</v>
      </c>
      <c r="B55" s="175">
        <v>114</v>
      </c>
      <c r="C55" s="178">
        <v>10</v>
      </c>
      <c r="D55" s="160" t="s">
        <v>1557</v>
      </c>
      <c r="E55" s="161" t="s">
        <v>1573</v>
      </c>
      <c r="F55" s="153">
        <v>0.26500000000000001</v>
      </c>
      <c r="G55" s="261">
        <v>10.73</v>
      </c>
      <c r="H55" s="173">
        <v>1</v>
      </c>
      <c r="I55" s="171">
        <f t="shared" si="0"/>
        <v>24.697110904007456</v>
      </c>
      <c r="J55" s="177" t="s">
        <v>1567</v>
      </c>
      <c r="K55" s="249">
        <v>25.65</v>
      </c>
      <c r="L55" s="250"/>
      <c r="M55" s="262"/>
      <c r="N55" s="252"/>
      <c r="O55" s="252"/>
      <c r="P55" s="260"/>
      <c r="Q55" s="260"/>
      <c r="R55" s="260"/>
      <c r="S55" s="179"/>
      <c r="T55" s="155"/>
      <c r="U55" s="264"/>
      <c r="IQ55" s="203"/>
      <c r="IR55" s="203"/>
    </row>
    <row r="56" spans="1:252" s="157" customFormat="1" ht="13.15" customHeight="1">
      <c r="A56" s="256" t="s">
        <v>1582</v>
      </c>
      <c r="B56" s="175">
        <v>159</v>
      </c>
      <c r="C56" s="180">
        <v>17</v>
      </c>
      <c r="D56" s="160" t="s">
        <v>1572</v>
      </c>
      <c r="E56" s="161" t="s">
        <v>1573</v>
      </c>
      <c r="F56" s="257">
        <f>0.375-0.06</f>
        <v>0.315</v>
      </c>
      <c r="G56" s="261">
        <f>6.37-0.96</f>
        <v>5.41</v>
      </c>
      <c r="H56" s="173">
        <v>1</v>
      </c>
      <c r="I56" s="171">
        <f t="shared" si="0"/>
        <v>58.225508317929759</v>
      </c>
      <c r="J56" s="177" t="s">
        <v>1567</v>
      </c>
      <c r="K56" s="249">
        <v>59.53</v>
      </c>
      <c r="L56" s="250"/>
      <c r="M56" s="262"/>
      <c r="N56" s="252"/>
      <c r="O56" s="252"/>
      <c r="P56" s="260"/>
      <c r="Q56" s="260"/>
      <c r="R56" s="260"/>
      <c r="S56" s="179"/>
      <c r="T56" s="155"/>
      <c r="U56" s="264"/>
      <c r="IQ56" s="203"/>
      <c r="IR56" s="203"/>
    </row>
    <row r="57" spans="1:252" s="157" customFormat="1" ht="13.15" customHeight="1">
      <c r="A57" s="256" t="s">
        <v>1583</v>
      </c>
      <c r="B57" s="175">
        <v>108</v>
      </c>
      <c r="C57" s="176">
        <v>7</v>
      </c>
      <c r="D57" s="160" t="s">
        <v>1572</v>
      </c>
      <c r="E57" s="161" t="s">
        <v>1573</v>
      </c>
      <c r="F57" s="153">
        <v>0.16</v>
      </c>
      <c r="G57" s="261">
        <v>10.06</v>
      </c>
      <c r="H57" s="173">
        <v>1</v>
      </c>
      <c r="I57" s="171">
        <f t="shared" si="0"/>
        <v>15.904572564612325</v>
      </c>
      <c r="J57" s="177" t="s">
        <v>1567</v>
      </c>
      <c r="K57" s="249">
        <v>17.440000000000001</v>
      </c>
      <c r="L57" s="250"/>
      <c r="M57" s="262"/>
      <c r="N57" s="252"/>
      <c r="O57" s="252"/>
      <c r="P57" s="260"/>
      <c r="Q57" s="260"/>
      <c r="R57" s="260"/>
      <c r="S57" s="179"/>
      <c r="T57" s="155"/>
      <c r="U57" s="264"/>
      <c r="IQ57" s="203"/>
      <c r="IR57" s="203"/>
    </row>
    <row r="58" spans="1:252" s="157" customFormat="1" ht="13.15" customHeight="1">
      <c r="A58" s="256" t="s">
        <v>1583</v>
      </c>
      <c r="B58" s="175">
        <v>114</v>
      </c>
      <c r="C58" s="176">
        <v>6.4</v>
      </c>
      <c r="D58" s="161" t="s">
        <v>1562</v>
      </c>
      <c r="E58" s="161" t="s">
        <v>1584</v>
      </c>
      <c r="F58" s="153">
        <v>0.17</v>
      </c>
      <c r="G58" s="261">
        <v>9.8699999999999992</v>
      </c>
      <c r="H58" s="173">
        <v>1</v>
      </c>
      <c r="I58" s="171">
        <f t="shared" si="0"/>
        <v>17.22391084093212</v>
      </c>
      <c r="J58" s="177" t="s">
        <v>1567</v>
      </c>
      <c r="K58" s="249">
        <v>15.98</v>
      </c>
      <c r="L58" s="250"/>
      <c r="M58" s="262"/>
      <c r="N58" s="252"/>
      <c r="O58" s="252"/>
      <c r="P58" s="260"/>
      <c r="Q58" s="260"/>
      <c r="R58" s="260"/>
      <c r="S58" s="179"/>
      <c r="T58" s="155"/>
      <c r="U58" s="264"/>
      <c r="IQ58" s="203"/>
      <c r="IR58" s="203"/>
    </row>
    <row r="59" spans="1:252" s="157" customFormat="1" ht="13.15" customHeight="1">
      <c r="A59" s="256" t="s">
        <v>1583</v>
      </c>
      <c r="B59" s="175">
        <v>114.3</v>
      </c>
      <c r="C59" s="176">
        <v>7.37</v>
      </c>
      <c r="D59" s="161" t="s">
        <v>1562</v>
      </c>
      <c r="E59" s="161" t="s">
        <v>1585</v>
      </c>
      <c r="F59" s="153">
        <v>0.21</v>
      </c>
      <c r="G59" s="261">
        <v>10.36</v>
      </c>
      <c r="H59" s="173">
        <v>1</v>
      </c>
      <c r="I59" s="171">
        <f t="shared" si="0"/>
        <v>20.27027027027027</v>
      </c>
      <c r="J59" s="177" t="s">
        <v>1567</v>
      </c>
      <c r="K59" s="249">
        <v>18.47</v>
      </c>
      <c r="L59" s="250"/>
      <c r="M59" s="262"/>
      <c r="N59" s="252"/>
      <c r="O59" s="252"/>
      <c r="P59" s="260"/>
      <c r="Q59" s="260"/>
      <c r="R59" s="260"/>
      <c r="S59" s="179"/>
      <c r="T59" s="155"/>
      <c r="U59" s="264"/>
      <c r="IQ59" s="203"/>
      <c r="IR59" s="203"/>
    </row>
    <row r="60" spans="1:252" s="157" customFormat="1" ht="13.15" customHeight="1">
      <c r="A60" s="256" t="s">
        <v>1583</v>
      </c>
      <c r="B60" s="175">
        <v>133</v>
      </c>
      <c r="C60" s="176">
        <v>6</v>
      </c>
      <c r="D60" s="160" t="s">
        <v>1572</v>
      </c>
      <c r="E60" s="161" t="s">
        <v>1566</v>
      </c>
      <c r="F60" s="153">
        <f>0.345*G60/17.72</f>
        <v>0.16607505643340856</v>
      </c>
      <c r="G60" s="261">
        <v>8.5299999999999994</v>
      </c>
      <c r="H60" s="173">
        <v>1</v>
      </c>
      <c r="I60" s="171">
        <f t="shared" si="0"/>
        <v>19.469525959367942</v>
      </c>
      <c r="J60" s="177" t="s">
        <v>1567</v>
      </c>
      <c r="K60" s="249">
        <v>18.79</v>
      </c>
      <c r="L60" s="250"/>
      <c r="M60" s="252"/>
      <c r="N60" s="252"/>
      <c r="O60" s="252"/>
      <c r="P60" s="260"/>
      <c r="Q60" s="260"/>
      <c r="R60" s="260"/>
      <c r="S60" s="179"/>
      <c r="T60" s="155"/>
      <c r="U60" s="264"/>
      <c r="IQ60" s="203"/>
      <c r="IR60" s="203"/>
    </row>
    <row r="61" spans="1:252" s="157" customFormat="1" ht="13.15" customHeight="1">
      <c r="A61" s="256" t="s">
        <v>1583</v>
      </c>
      <c r="B61" s="175">
        <v>133</v>
      </c>
      <c r="C61" s="176">
        <v>6</v>
      </c>
      <c r="D61" s="160" t="s">
        <v>1572</v>
      </c>
      <c r="E61" s="161" t="s">
        <v>1566</v>
      </c>
      <c r="F61" s="153">
        <f>0.345*G61/17.72</f>
        <v>0.17892494356659142</v>
      </c>
      <c r="G61" s="261">
        <v>9.19</v>
      </c>
      <c r="H61" s="173">
        <v>1</v>
      </c>
      <c r="I61" s="171">
        <f t="shared" si="0"/>
        <v>19.469525959367946</v>
      </c>
      <c r="J61" s="177" t="s">
        <v>1567</v>
      </c>
      <c r="K61" s="249">
        <v>18.79</v>
      </c>
      <c r="L61" s="250"/>
      <c r="M61" s="252"/>
      <c r="N61" s="252"/>
      <c r="O61" s="252"/>
      <c r="P61" s="260"/>
      <c r="Q61" s="260"/>
      <c r="R61" s="260"/>
      <c r="S61" s="179"/>
      <c r="T61" s="155"/>
      <c r="U61" s="264"/>
      <c r="IQ61" s="203"/>
      <c r="IR61" s="203"/>
    </row>
    <row r="62" spans="1:252" s="157" customFormat="1" ht="13.15" customHeight="1">
      <c r="A62" s="256" t="s">
        <v>1583</v>
      </c>
      <c r="B62" s="175">
        <v>159</v>
      </c>
      <c r="C62" s="176">
        <v>5</v>
      </c>
      <c r="D62" s="161" t="s">
        <v>1562</v>
      </c>
      <c r="E62" s="161" t="s">
        <v>1566</v>
      </c>
      <c r="F62" s="153">
        <v>6.2E-2</v>
      </c>
      <c r="G62" s="261">
        <v>3.4</v>
      </c>
      <c r="H62" s="173">
        <v>1</v>
      </c>
      <c r="I62" s="171">
        <f t="shared" si="0"/>
        <v>18.235294117647058</v>
      </c>
      <c r="J62" s="177" t="s">
        <v>1567</v>
      </c>
      <c r="K62" s="249">
        <v>18.989999999999998</v>
      </c>
      <c r="L62" s="250"/>
      <c r="M62" s="262"/>
      <c r="N62" s="252"/>
      <c r="O62" s="252"/>
      <c r="P62" s="260"/>
      <c r="Q62" s="260"/>
      <c r="R62" s="260"/>
      <c r="S62" s="179"/>
      <c r="T62" s="155"/>
      <c r="U62" s="264"/>
      <c r="IQ62" s="203"/>
      <c r="IR62" s="203"/>
    </row>
    <row r="63" spans="1:252" s="157" customFormat="1" ht="13.15" customHeight="1">
      <c r="A63" s="256" t="s">
        <v>1586</v>
      </c>
      <c r="B63" s="175">
        <v>76</v>
      </c>
      <c r="C63" s="176">
        <v>4</v>
      </c>
      <c r="D63" s="161" t="s">
        <v>1570</v>
      </c>
      <c r="E63" s="161" t="s">
        <v>1566</v>
      </c>
      <c r="F63" s="153">
        <v>7.0000000000000007E-2</v>
      </c>
      <c r="G63" s="261">
        <v>10.47</v>
      </c>
      <c r="H63" s="173">
        <v>1</v>
      </c>
      <c r="I63" s="171">
        <f t="shared" si="0"/>
        <v>6.6857688634192938</v>
      </c>
      <c r="J63" s="177" t="s">
        <v>1567</v>
      </c>
      <c r="K63" s="249">
        <v>7.1</v>
      </c>
      <c r="L63" s="250"/>
      <c r="M63" s="262"/>
      <c r="N63" s="252"/>
      <c r="O63" s="252"/>
      <c r="P63" s="260"/>
      <c r="Q63" s="260"/>
      <c r="R63" s="260"/>
      <c r="S63" s="179"/>
      <c r="T63" s="155"/>
      <c r="U63" s="264"/>
      <c r="IQ63" s="203"/>
      <c r="IR63" s="203"/>
    </row>
    <row r="64" spans="1:252" s="157" customFormat="1" ht="13.15" customHeight="1">
      <c r="A64" s="256" t="s">
        <v>1586</v>
      </c>
      <c r="B64" s="175">
        <v>108</v>
      </c>
      <c r="C64" s="178">
        <v>4.5</v>
      </c>
      <c r="D64" s="160" t="s">
        <v>1572</v>
      </c>
      <c r="E64" s="161" t="s">
        <v>1573</v>
      </c>
      <c r="F64" s="153">
        <f>1.375*G64/120.13</f>
        <v>9.4200033297261301E-2</v>
      </c>
      <c r="G64" s="261">
        <v>8.23</v>
      </c>
      <c r="H64" s="173">
        <v>1</v>
      </c>
      <c r="I64" s="171">
        <f t="shared" si="0"/>
        <v>11.445933571963705</v>
      </c>
      <c r="J64" s="177" t="s">
        <v>1567</v>
      </c>
      <c r="K64" s="249">
        <v>10.26</v>
      </c>
      <c r="L64" s="250"/>
      <c r="M64" s="262"/>
      <c r="N64" s="252"/>
      <c r="O64" s="252"/>
      <c r="P64" s="260"/>
      <c r="Q64" s="260"/>
      <c r="R64" s="260"/>
      <c r="S64" s="179"/>
      <c r="T64" s="155"/>
      <c r="U64" s="264"/>
      <c r="IQ64" s="203"/>
      <c r="IR64" s="203"/>
    </row>
    <row r="65" spans="1:252" s="157" customFormat="1" ht="13.15" customHeight="1">
      <c r="A65" s="256" t="s">
        <v>1586</v>
      </c>
      <c r="B65" s="175">
        <v>108</v>
      </c>
      <c r="C65" s="178">
        <v>4.5</v>
      </c>
      <c r="D65" s="161" t="s">
        <v>1562</v>
      </c>
      <c r="E65" s="161" t="s">
        <v>1573</v>
      </c>
      <c r="F65" s="153">
        <f>1.375*G65/120.13</f>
        <v>9.3856655290102384E-2</v>
      </c>
      <c r="G65" s="261">
        <v>8.1999999999999993</v>
      </c>
      <c r="H65" s="173">
        <v>1</v>
      </c>
      <c r="I65" s="171">
        <f t="shared" si="0"/>
        <v>11.445933571963705</v>
      </c>
      <c r="J65" s="177" t="s">
        <v>1567</v>
      </c>
      <c r="K65" s="249">
        <v>10.26</v>
      </c>
      <c r="L65" s="250"/>
      <c r="M65" s="262"/>
      <c r="N65" s="252"/>
      <c r="O65" s="252"/>
      <c r="P65" s="260"/>
      <c r="Q65" s="260"/>
      <c r="R65" s="260"/>
      <c r="S65" s="179"/>
      <c r="T65" s="155"/>
      <c r="U65" s="264"/>
      <c r="IQ65" s="203"/>
      <c r="IR65" s="203"/>
    </row>
    <row r="66" spans="1:252" s="157" customFormat="1" ht="13.15" customHeight="1">
      <c r="A66" s="256" t="s">
        <v>1586</v>
      </c>
      <c r="B66" s="175">
        <v>108</v>
      </c>
      <c r="C66" s="178">
        <v>4.5</v>
      </c>
      <c r="D66" s="161" t="s">
        <v>1562</v>
      </c>
      <c r="E66" s="161" t="s">
        <v>1573</v>
      </c>
      <c r="F66" s="153">
        <f>1.375*G66/120.13</f>
        <v>9.992300008324316E-2</v>
      </c>
      <c r="G66" s="261">
        <v>8.73</v>
      </c>
      <c r="H66" s="173">
        <v>1</v>
      </c>
      <c r="I66" s="171">
        <f t="shared" si="0"/>
        <v>11.445933571963705</v>
      </c>
      <c r="J66" s="177" t="s">
        <v>1567</v>
      </c>
      <c r="K66" s="249">
        <v>10.26</v>
      </c>
      <c r="L66" s="250"/>
      <c r="M66" s="262"/>
      <c r="N66" s="252"/>
      <c r="O66" s="252"/>
      <c r="P66" s="260"/>
      <c r="Q66" s="260"/>
      <c r="R66" s="260"/>
      <c r="S66" s="179"/>
      <c r="T66" s="155"/>
      <c r="U66" s="264"/>
      <c r="IQ66" s="203"/>
      <c r="IR66" s="203"/>
    </row>
    <row r="67" spans="1:252" s="157" customFormat="1" ht="13.15" customHeight="1">
      <c r="A67" s="256" t="s">
        <v>1586</v>
      </c>
      <c r="B67" s="175">
        <v>133</v>
      </c>
      <c r="C67" s="178">
        <v>5</v>
      </c>
      <c r="D67" s="160" t="s">
        <v>1572</v>
      </c>
      <c r="E67" s="166" t="s">
        <v>1573</v>
      </c>
      <c r="F67" s="257">
        <f>0.145-0.015</f>
        <v>0.13</v>
      </c>
      <c r="G67" s="171">
        <f>8.15-1</f>
        <v>7.15</v>
      </c>
      <c r="H67" s="173">
        <v>1</v>
      </c>
      <c r="I67" s="171">
        <f t="shared" si="0"/>
        <v>18.18181818181818</v>
      </c>
      <c r="J67" s="177" t="s">
        <v>1567</v>
      </c>
      <c r="K67" s="249">
        <v>15.78</v>
      </c>
      <c r="L67" s="250"/>
      <c r="M67" s="262"/>
      <c r="N67" s="252"/>
      <c r="O67" s="252"/>
      <c r="P67" s="260"/>
      <c r="Q67" s="260"/>
      <c r="R67" s="263"/>
      <c r="S67" s="179"/>
      <c r="T67" s="155"/>
      <c r="U67" s="264"/>
      <c r="IQ67" s="203"/>
      <c r="IR67" s="203"/>
    </row>
    <row r="68" spans="1:252" s="157" customFormat="1" ht="13.15" customHeight="1">
      <c r="A68" s="256" t="s">
        <v>1586</v>
      </c>
      <c r="B68" s="175">
        <v>159</v>
      </c>
      <c r="C68" s="178">
        <v>5</v>
      </c>
      <c r="D68" s="161" t="s">
        <v>1562</v>
      </c>
      <c r="E68" s="161" t="s">
        <v>1566</v>
      </c>
      <c r="F68" s="153">
        <f>0.39*G68/19.13</f>
        <v>7.1353894406691071E-2</v>
      </c>
      <c r="G68" s="261">
        <v>3.5</v>
      </c>
      <c r="H68" s="173">
        <v>1</v>
      </c>
      <c r="I68" s="171">
        <f t="shared" si="0"/>
        <v>20.386826973340305</v>
      </c>
      <c r="J68" s="177" t="s">
        <v>1567</v>
      </c>
      <c r="K68" s="249">
        <v>18.989999999999998</v>
      </c>
      <c r="L68" s="250"/>
      <c r="M68" s="262"/>
      <c r="N68" s="252"/>
      <c r="O68" s="252"/>
      <c r="P68" s="260"/>
      <c r="Q68" s="260"/>
      <c r="R68" s="260"/>
      <c r="S68" s="179"/>
      <c r="T68" s="155"/>
      <c r="U68" s="264"/>
      <c r="IQ68" s="203"/>
      <c r="IR68" s="203"/>
    </row>
    <row r="69" spans="1:252" s="157" customFormat="1" ht="13.15" customHeight="1">
      <c r="A69" s="256" t="s">
        <v>1586</v>
      </c>
      <c r="B69" s="175">
        <v>159</v>
      </c>
      <c r="C69" s="178">
        <v>8</v>
      </c>
      <c r="D69" s="161" t="s">
        <v>1562</v>
      </c>
      <c r="E69" s="161" t="s">
        <v>1566</v>
      </c>
      <c r="F69" s="153">
        <v>0.17499999999999999</v>
      </c>
      <c r="G69" s="261">
        <v>5.96</v>
      </c>
      <c r="H69" s="173">
        <v>1</v>
      </c>
      <c r="I69" s="171">
        <f t="shared" si="0"/>
        <v>29.36241610738255</v>
      </c>
      <c r="J69" s="177" t="s">
        <v>1567</v>
      </c>
      <c r="K69" s="249">
        <v>29.79</v>
      </c>
      <c r="L69" s="250"/>
      <c r="M69" s="262"/>
      <c r="N69" s="252"/>
      <c r="O69" s="252"/>
      <c r="P69" s="260"/>
      <c r="Q69" s="260"/>
      <c r="R69" s="260"/>
      <c r="S69" s="179"/>
      <c r="T69" s="155"/>
      <c r="U69" s="264"/>
      <c r="IQ69" s="203"/>
      <c r="IR69" s="203"/>
    </row>
    <row r="70" spans="1:252" s="157" customFormat="1">
      <c r="A70" s="256" t="s">
        <v>1586</v>
      </c>
      <c r="B70" s="175">
        <v>168</v>
      </c>
      <c r="C70" s="176">
        <v>5</v>
      </c>
      <c r="D70" s="161" t="s">
        <v>1570</v>
      </c>
      <c r="E70" s="161" t="s">
        <v>1566</v>
      </c>
      <c r="F70" s="153">
        <f>0.585*G70/27.81</f>
        <v>0.1901618122977346</v>
      </c>
      <c r="G70" s="261">
        <v>9.0399999999999991</v>
      </c>
      <c r="H70" s="173">
        <v>1</v>
      </c>
      <c r="I70" s="171">
        <f t="shared" si="0"/>
        <v>21.035598705501616</v>
      </c>
      <c r="J70" s="177" t="s">
        <v>1567</v>
      </c>
      <c r="K70" s="249">
        <v>20.100000000000001</v>
      </c>
      <c r="L70" s="250"/>
      <c r="M70" s="262"/>
      <c r="N70" s="252"/>
      <c r="O70" s="252"/>
      <c r="P70" s="260"/>
      <c r="Q70" s="260"/>
      <c r="R70" s="260"/>
      <c r="S70" s="179"/>
      <c r="T70" s="155"/>
      <c r="U70" s="264"/>
      <c r="IQ70" s="203"/>
      <c r="IR70" s="203"/>
    </row>
    <row r="71" spans="1:252" s="157" customFormat="1" ht="13.15" customHeight="1">
      <c r="A71" s="256" t="s">
        <v>1586</v>
      </c>
      <c r="B71" s="175">
        <v>168</v>
      </c>
      <c r="C71" s="176">
        <v>5</v>
      </c>
      <c r="D71" s="161" t="s">
        <v>1570</v>
      </c>
      <c r="E71" s="161" t="s">
        <v>1566</v>
      </c>
      <c r="F71" s="153">
        <f>0.585*G71/27.81</f>
        <v>0.19415857605177994</v>
      </c>
      <c r="G71" s="261">
        <v>9.23</v>
      </c>
      <c r="H71" s="173">
        <v>1</v>
      </c>
      <c r="I71" s="171">
        <f t="shared" si="0"/>
        <v>21.035598705501616</v>
      </c>
      <c r="J71" s="177" t="s">
        <v>1567</v>
      </c>
      <c r="K71" s="249">
        <v>20.100000000000001</v>
      </c>
      <c r="L71" s="250"/>
      <c r="M71" s="262"/>
      <c r="N71" s="252"/>
      <c r="O71" s="252"/>
      <c r="P71" s="260"/>
      <c r="Q71" s="260"/>
      <c r="R71" s="260"/>
      <c r="S71" s="179"/>
      <c r="T71" s="155"/>
      <c r="U71" s="264"/>
      <c r="IQ71" s="203"/>
      <c r="IR71" s="203"/>
    </row>
    <row r="72" spans="1:252" s="157" customFormat="1" ht="13.15" customHeight="1">
      <c r="A72" s="256" t="s">
        <v>1586</v>
      </c>
      <c r="B72" s="175">
        <v>168</v>
      </c>
      <c r="C72" s="176">
        <v>5</v>
      </c>
      <c r="D72" s="161" t="s">
        <v>1570</v>
      </c>
      <c r="E72" s="161" t="s">
        <v>1566</v>
      </c>
      <c r="F72" s="153">
        <f>0.585*G72/27.81</f>
        <v>0.2006796116504854</v>
      </c>
      <c r="G72" s="261">
        <v>9.5399999999999991</v>
      </c>
      <c r="H72" s="173">
        <v>1</v>
      </c>
      <c r="I72" s="171">
        <f t="shared" si="0"/>
        <v>21.035598705501613</v>
      </c>
      <c r="J72" s="177" t="s">
        <v>1567</v>
      </c>
      <c r="K72" s="249">
        <v>20.100000000000001</v>
      </c>
      <c r="L72" s="250"/>
      <c r="M72" s="262"/>
      <c r="N72" s="252"/>
      <c r="O72" s="252"/>
      <c r="P72" s="260"/>
      <c r="Q72" s="260"/>
      <c r="R72" s="260"/>
      <c r="S72" s="179"/>
      <c r="T72" s="155"/>
      <c r="U72" s="264"/>
      <c r="IQ72" s="203"/>
      <c r="IR72" s="203"/>
    </row>
    <row r="73" spans="1:252" s="157" customFormat="1" ht="13.15" customHeight="1">
      <c r="A73" s="256" t="s">
        <v>1587</v>
      </c>
      <c r="B73" s="175">
        <v>89</v>
      </c>
      <c r="C73" s="176">
        <v>6</v>
      </c>
      <c r="D73" s="161" t="s">
        <v>1562</v>
      </c>
      <c r="E73" s="160" t="s">
        <v>1566</v>
      </c>
      <c r="F73" s="153">
        <v>0.129</v>
      </c>
      <c r="G73" s="261">
        <v>10.55</v>
      </c>
      <c r="H73" s="173">
        <v>1</v>
      </c>
      <c r="I73" s="171">
        <f>F73/G73*1000</f>
        <v>12.227488151658767</v>
      </c>
      <c r="J73" s="177" t="s">
        <v>1567</v>
      </c>
      <c r="K73" s="249">
        <v>12.28</v>
      </c>
      <c r="L73" s="250"/>
      <c r="M73" s="262"/>
      <c r="N73" s="252"/>
      <c r="O73" s="252"/>
      <c r="P73" s="260"/>
      <c r="Q73" s="260"/>
      <c r="R73" s="260"/>
      <c r="S73" s="179"/>
      <c r="T73" s="155"/>
      <c r="U73" s="264"/>
      <c r="IQ73" s="203"/>
      <c r="IR73" s="203"/>
    </row>
    <row r="74" spans="1:252" s="157" customFormat="1" ht="13.15" customHeight="1">
      <c r="A74" s="256" t="s">
        <v>1587</v>
      </c>
      <c r="B74" s="175">
        <v>133</v>
      </c>
      <c r="C74" s="176">
        <v>5</v>
      </c>
      <c r="D74" s="166" t="s">
        <v>1562</v>
      </c>
      <c r="E74" s="161" t="s">
        <v>1566</v>
      </c>
      <c r="F74" s="153">
        <f>0.3*G74/18.6</f>
        <v>0.15435483870967739</v>
      </c>
      <c r="G74" s="261">
        <v>9.57</v>
      </c>
      <c r="H74" s="173">
        <v>1</v>
      </c>
      <c r="I74" s="171">
        <f>F74/G74*1000</f>
        <v>16.129032258064512</v>
      </c>
      <c r="J74" s="177" t="s">
        <v>1567</v>
      </c>
      <c r="K74" s="249">
        <v>15.78</v>
      </c>
      <c r="L74" s="250"/>
      <c r="M74" s="262"/>
      <c r="N74" s="252"/>
      <c r="O74" s="252"/>
      <c r="P74" s="260"/>
      <c r="Q74" s="260"/>
      <c r="R74" s="260"/>
      <c r="S74" s="179"/>
      <c r="T74" s="155"/>
      <c r="U74" s="264"/>
      <c r="IQ74" s="203"/>
      <c r="IR74" s="203"/>
    </row>
    <row r="75" spans="1:252" s="157" customFormat="1" ht="13.15" customHeight="1">
      <c r="A75" s="256" t="s">
        <v>1587</v>
      </c>
      <c r="B75" s="175">
        <v>133</v>
      </c>
      <c r="C75" s="176">
        <v>5</v>
      </c>
      <c r="D75" s="160" t="s">
        <v>1557</v>
      </c>
      <c r="E75" s="161" t="s">
        <v>1566</v>
      </c>
      <c r="F75" s="153">
        <f>0.3*G75/18.6</f>
        <v>0.14564516129032254</v>
      </c>
      <c r="G75" s="261">
        <v>9.0299999999999994</v>
      </c>
      <c r="H75" s="173">
        <v>1</v>
      </c>
      <c r="I75" s="171">
        <f>F75/G75*1000</f>
        <v>16.129032258064512</v>
      </c>
      <c r="J75" s="177" t="s">
        <v>1567</v>
      </c>
      <c r="K75" s="249">
        <v>15.78</v>
      </c>
      <c r="L75" s="250"/>
      <c r="M75" s="262"/>
      <c r="N75" s="252"/>
      <c r="O75" s="252"/>
      <c r="P75" s="260"/>
      <c r="Q75" s="260"/>
      <c r="R75" s="260"/>
      <c r="S75" s="179"/>
      <c r="T75" s="155"/>
      <c r="U75" s="264"/>
      <c r="IQ75" s="203"/>
      <c r="IR75" s="203"/>
    </row>
    <row r="76" spans="1:252" s="157" customFormat="1" ht="13.15" customHeight="1">
      <c r="A76" s="256" t="s">
        <v>1588</v>
      </c>
      <c r="B76" s="175">
        <v>76</v>
      </c>
      <c r="C76" s="176">
        <v>4</v>
      </c>
      <c r="D76" s="161" t="s">
        <v>1562</v>
      </c>
      <c r="E76" s="161" t="s">
        <v>1566</v>
      </c>
      <c r="F76" s="153">
        <f t="shared" ref="F76:F83" si="1">0.84*G76/120.5</f>
        <v>7.0406639004149382E-2</v>
      </c>
      <c r="G76" s="261">
        <v>10.1</v>
      </c>
      <c r="H76" s="173">
        <v>1</v>
      </c>
      <c r="I76" s="171">
        <f t="shared" ref="I76:I83" si="2">F76/G76*1000</f>
        <v>6.970954356846474</v>
      </c>
      <c r="J76" s="177" t="s">
        <v>1567</v>
      </c>
      <c r="K76" s="249">
        <v>7.1</v>
      </c>
      <c r="L76" s="250"/>
      <c r="M76" s="262"/>
      <c r="N76" s="252"/>
      <c r="O76" s="252"/>
      <c r="P76" s="260"/>
      <c r="Q76" s="260"/>
      <c r="R76" s="260"/>
      <c r="S76" s="179"/>
      <c r="T76" s="155"/>
      <c r="U76" s="264"/>
      <c r="IQ76" s="203"/>
      <c r="IR76" s="203"/>
    </row>
    <row r="77" spans="1:252" s="157" customFormat="1">
      <c r="A77" s="256" t="s">
        <v>1588</v>
      </c>
      <c r="B77" s="175">
        <v>76</v>
      </c>
      <c r="C77" s="176">
        <v>4</v>
      </c>
      <c r="D77" s="161" t="s">
        <v>1562</v>
      </c>
      <c r="E77" s="161" t="s">
        <v>1566</v>
      </c>
      <c r="F77" s="153">
        <f t="shared" si="1"/>
        <v>6.9988381742738581E-2</v>
      </c>
      <c r="G77" s="261">
        <v>10.039999999999999</v>
      </c>
      <c r="H77" s="173">
        <v>1</v>
      </c>
      <c r="I77" s="171">
        <f t="shared" si="2"/>
        <v>6.9709543568464731</v>
      </c>
      <c r="J77" s="177" t="s">
        <v>1567</v>
      </c>
      <c r="K77" s="249">
        <v>7.1</v>
      </c>
      <c r="L77" s="250"/>
      <c r="M77" s="262"/>
      <c r="N77" s="252"/>
      <c r="O77" s="252"/>
      <c r="P77" s="260"/>
      <c r="Q77" s="260"/>
      <c r="R77" s="260"/>
      <c r="S77" s="179"/>
      <c r="T77" s="155"/>
      <c r="U77" s="264"/>
      <c r="IQ77" s="203"/>
      <c r="IR77" s="203"/>
    </row>
    <row r="78" spans="1:252" s="157" customFormat="1" ht="13.15" customHeight="1">
      <c r="A78" s="256" t="s">
        <v>1588</v>
      </c>
      <c r="B78" s="175">
        <v>76</v>
      </c>
      <c r="C78" s="176">
        <v>4</v>
      </c>
      <c r="D78" s="161" t="s">
        <v>1562</v>
      </c>
      <c r="E78" s="161" t="s">
        <v>1566</v>
      </c>
      <c r="F78" s="153">
        <f t="shared" si="1"/>
        <v>6.9918672199170112E-2</v>
      </c>
      <c r="G78" s="261">
        <v>10.029999999999999</v>
      </c>
      <c r="H78" s="173">
        <v>1</v>
      </c>
      <c r="I78" s="171">
        <f t="shared" si="2"/>
        <v>6.9709543568464722</v>
      </c>
      <c r="J78" s="177" t="s">
        <v>1567</v>
      </c>
      <c r="K78" s="249">
        <v>7.1</v>
      </c>
      <c r="L78" s="250"/>
      <c r="M78" s="262"/>
      <c r="N78" s="252"/>
      <c r="O78" s="252"/>
      <c r="P78" s="260"/>
      <c r="Q78" s="260"/>
      <c r="R78" s="260"/>
      <c r="S78" s="179"/>
      <c r="T78" s="155"/>
      <c r="U78" s="264"/>
      <c r="IQ78" s="203"/>
      <c r="IR78" s="203"/>
    </row>
    <row r="79" spans="1:252" s="157" customFormat="1" ht="13.15" customHeight="1">
      <c r="A79" s="256" t="s">
        <v>1588</v>
      </c>
      <c r="B79" s="175">
        <v>76</v>
      </c>
      <c r="C79" s="176">
        <v>4</v>
      </c>
      <c r="D79" s="166" t="s">
        <v>1562</v>
      </c>
      <c r="E79" s="161" t="s">
        <v>1566</v>
      </c>
      <c r="F79" s="153">
        <f t="shared" si="1"/>
        <v>6.9988381742738581E-2</v>
      </c>
      <c r="G79" s="261">
        <v>10.039999999999999</v>
      </c>
      <c r="H79" s="173">
        <v>1</v>
      </c>
      <c r="I79" s="171">
        <f t="shared" si="2"/>
        <v>6.9709543568464731</v>
      </c>
      <c r="J79" s="177" t="s">
        <v>1567</v>
      </c>
      <c r="K79" s="249">
        <v>7.1</v>
      </c>
      <c r="L79" s="250"/>
      <c r="M79" s="262"/>
      <c r="N79" s="252"/>
      <c r="O79" s="252"/>
      <c r="P79" s="260"/>
      <c r="Q79" s="260"/>
      <c r="R79" s="260"/>
      <c r="S79" s="179"/>
      <c r="T79" s="155"/>
      <c r="U79" s="264"/>
      <c r="IQ79" s="203"/>
      <c r="IR79" s="203"/>
    </row>
    <row r="80" spans="1:252" s="157" customFormat="1" ht="13.15" customHeight="1">
      <c r="A80" s="256" t="s">
        <v>1588</v>
      </c>
      <c r="B80" s="175">
        <v>76</v>
      </c>
      <c r="C80" s="176">
        <v>4</v>
      </c>
      <c r="D80" s="166" t="s">
        <v>1562</v>
      </c>
      <c r="E80" s="161" t="s">
        <v>1566</v>
      </c>
      <c r="F80" s="153">
        <f t="shared" si="1"/>
        <v>6.9988381742738581E-2</v>
      </c>
      <c r="G80" s="261">
        <v>10.039999999999999</v>
      </c>
      <c r="H80" s="173">
        <v>1</v>
      </c>
      <c r="I80" s="171">
        <f t="shared" si="2"/>
        <v>6.9709543568464731</v>
      </c>
      <c r="J80" s="177" t="s">
        <v>1567</v>
      </c>
      <c r="K80" s="249">
        <v>7.1</v>
      </c>
      <c r="L80" s="250"/>
      <c r="M80" s="262"/>
      <c r="N80" s="252"/>
      <c r="O80" s="252"/>
      <c r="P80" s="260"/>
      <c r="Q80" s="260"/>
      <c r="R80" s="260"/>
      <c r="S80" s="179"/>
      <c r="T80" s="155"/>
      <c r="U80" s="264"/>
      <c r="IQ80" s="203"/>
      <c r="IR80" s="203"/>
    </row>
    <row r="81" spans="1:252" s="157" customFormat="1" ht="13.15" customHeight="1">
      <c r="A81" s="256" t="s">
        <v>1588</v>
      </c>
      <c r="B81" s="175">
        <v>76</v>
      </c>
      <c r="C81" s="176">
        <v>4</v>
      </c>
      <c r="D81" s="166" t="s">
        <v>1562</v>
      </c>
      <c r="E81" s="161" t="s">
        <v>1566</v>
      </c>
      <c r="F81" s="153">
        <f t="shared" si="1"/>
        <v>6.9988381742738581E-2</v>
      </c>
      <c r="G81" s="261">
        <v>10.039999999999999</v>
      </c>
      <c r="H81" s="173">
        <v>1</v>
      </c>
      <c r="I81" s="171">
        <f t="shared" si="2"/>
        <v>6.9709543568464731</v>
      </c>
      <c r="J81" s="177" t="s">
        <v>1567</v>
      </c>
      <c r="K81" s="249">
        <v>7.1</v>
      </c>
      <c r="L81" s="250"/>
      <c r="M81" s="262"/>
      <c r="N81" s="252"/>
      <c r="O81" s="252"/>
      <c r="P81" s="260"/>
      <c r="Q81" s="260"/>
      <c r="R81" s="260"/>
      <c r="S81" s="179"/>
      <c r="T81" s="155"/>
      <c r="U81" s="264"/>
      <c r="IQ81" s="203"/>
      <c r="IR81" s="203"/>
    </row>
    <row r="82" spans="1:252" s="157" customFormat="1" ht="13.15" customHeight="1">
      <c r="A82" s="256" t="s">
        <v>1588</v>
      </c>
      <c r="B82" s="175">
        <v>76</v>
      </c>
      <c r="C82" s="176">
        <v>4</v>
      </c>
      <c r="D82" s="166" t="s">
        <v>1562</v>
      </c>
      <c r="E82" s="161" t="s">
        <v>1566</v>
      </c>
      <c r="F82" s="153">
        <f t="shared" si="1"/>
        <v>6.9988381742738581E-2</v>
      </c>
      <c r="G82" s="261">
        <v>10.039999999999999</v>
      </c>
      <c r="H82" s="173">
        <v>1</v>
      </c>
      <c r="I82" s="171">
        <f t="shared" si="2"/>
        <v>6.9709543568464731</v>
      </c>
      <c r="J82" s="177" t="s">
        <v>1567</v>
      </c>
      <c r="K82" s="249">
        <v>7.1</v>
      </c>
      <c r="L82" s="250"/>
      <c r="M82" s="262"/>
      <c r="N82" s="252"/>
      <c r="O82" s="252"/>
      <c r="P82" s="260"/>
      <c r="Q82" s="260"/>
      <c r="R82" s="260"/>
      <c r="S82" s="179"/>
      <c r="T82" s="155"/>
      <c r="U82" s="264"/>
      <c r="IQ82" s="203"/>
      <c r="IR82" s="203"/>
    </row>
    <row r="83" spans="1:252" s="157" customFormat="1" ht="13.15" customHeight="1">
      <c r="A83" s="256" t="s">
        <v>1588</v>
      </c>
      <c r="B83" s="175">
        <v>76</v>
      </c>
      <c r="C83" s="176">
        <v>4</v>
      </c>
      <c r="D83" s="166" t="s">
        <v>1562</v>
      </c>
      <c r="E83" s="161" t="s">
        <v>1566</v>
      </c>
      <c r="F83" s="153">
        <f t="shared" si="1"/>
        <v>6.9988381742738581E-2</v>
      </c>
      <c r="G83" s="261">
        <v>10.039999999999999</v>
      </c>
      <c r="H83" s="173">
        <v>1</v>
      </c>
      <c r="I83" s="171">
        <f t="shared" si="2"/>
        <v>6.9709543568464731</v>
      </c>
      <c r="J83" s="177" t="s">
        <v>1567</v>
      </c>
      <c r="K83" s="249">
        <v>7.1</v>
      </c>
      <c r="L83" s="250"/>
      <c r="M83" s="262"/>
      <c r="N83" s="252"/>
      <c r="O83" s="252"/>
      <c r="P83" s="260"/>
      <c r="Q83" s="260"/>
      <c r="R83" s="260"/>
      <c r="S83" s="179"/>
      <c r="T83" s="155"/>
      <c r="U83" s="264"/>
      <c r="IQ83" s="203"/>
      <c r="IR83" s="203"/>
    </row>
    <row r="84" spans="1:252" s="157" customFormat="1">
      <c r="A84" s="256" t="s">
        <v>1588</v>
      </c>
      <c r="B84" s="175">
        <v>76</v>
      </c>
      <c r="C84" s="176">
        <v>4</v>
      </c>
      <c r="D84" s="166" t="s">
        <v>1562</v>
      </c>
      <c r="E84" s="161" t="s">
        <v>1566</v>
      </c>
      <c r="F84" s="153">
        <v>7.2999999999999995E-2</v>
      </c>
      <c r="G84" s="261">
        <f>9.4+0.2</f>
        <v>9.6</v>
      </c>
      <c r="H84" s="173">
        <v>1</v>
      </c>
      <c r="I84" s="171">
        <v>7.57</v>
      </c>
      <c r="J84" s="177" t="s">
        <v>1567</v>
      </c>
      <c r="K84" s="249">
        <v>7.1</v>
      </c>
      <c r="L84" s="250"/>
      <c r="M84" s="262"/>
      <c r="N84" s="252"/>
      <c r="O84" s="252"/>
      <c r="P84" s="260"/>
      <c r="Q84" s="260"/>
      <c r="R84" s="260"/>
      <c r="S84" s="179"/>
      <c r="T84" s="155"/>
      <c r="U84" s="264"/>
      <c r="IQ84" s="203"/>
      <c r="IR84" s="203"/>
    </row>
    <row r="85" spans="1:252" s="157" customFormat="1">
      <c r="A85" s="256" t="s">
        <v>1588</v>
      </c>
      <c r="B85" s="175">
        <v>76</v>
      </c>
      <c r="C85" s="176">
        <v>4</v>
      </c>
      <c r="D85" s="166" t="s">
        <v>1562</v>
      </c>
      <c r="E85" s="161" t="s">
        <v>1566</v>
      </c>
      <c r="F85" s="153">
        <f t="shared" ref="F85:F101" si="3">2*G85/264.34</f>
        <v>7.5130513732314455E-2</v>
      </c>
      <c r="G85" s="261">
        <v>9.93</v>
      </c>
      <c r="H85" s="173">
        <v>1</v>
      </c>
      <c r="I85" s="171">
        <f t="shared" ref="I85:I113" si="4">F85/G85*1000</f>
        <v>7.5660134675039741</v>
      </c>
      <c r="J85" s="177" t="s">
        <v>1567</v>
      </c>
      <c r="K85" s="249">
        <v>7.1</v>
      </c>
      <c r="L85" s="250"/>
      <c r="M85" s="262"/>
      <c r="N85" s="252"/>
      <c r="O85" s="252"/>
      <c r="P85" s="260"/>
      <c r="Q85" s="260"/>
      <c r="R85" s="260"/>
      <c r="S85" s="179"/>
      <c r="T85" s="155"/>
      <c r="U85" s="264"/>
      <c r="IQ85" s="203"/>
      <c r="IR85" s="203"/>
    </row>
    <row r="86" spans="1:252" s="157" customFormat="1" ht="13.15" customHeight="1">
      <c r="A86" s="256" t="s">
        <v>1588</v>
      </c>
      <c r="B86" s="175">
        <v>76</v>
      </c>
      <c r="C86" s="176">
        <v>4</v>
      </c>
      <c r="D86" s="161" t="s">
        <v>1562</v>
      </c>
      <c r="E86" s="161" t="s">
        <v>1566</v>
      </c>
      <c r="F86" s="153">
        <f t="shared" si="3"/>
        <v>6.1889990164182493E-2</v>
      </c>
      <c r="G86" s="261">
        <v>8.18</v>
      </c>
      <c r="H86" s="173">
        <v>1</v>
      </c>
      <c r="I86" s="171">
        <f t="shared" si="4"/>
        <v>7.5660134675039723</v>
      </c>
      <c r="J86" s="177" t="s">
        <v>1567</v>
      </c>
      <c r="K86" s="249">
        <v>7.1</v>
      </c>
      <c r="L86" s="250"/>
      <c r="M86" s="262"/>
      <c r="N86" s="252"/>
      <c r="O86" s="252"/>
      <c r="P86" s="260"/>
      <c r="Q86" s="260"/>
      <c r="R86" s="260"/>
      <c r="S86" s="179"/>
      <c r="T86" s="155"/>
      <c r="U86" s="264"/>
      <c r="IQ86" s="203"/>
      <c r="IR86" s="203"/>
    </row>
    <row r="87" spans="1:252" s="157" customFormat="1" ht="13.15" customHeight="1">
      <c r="A87" s="256" t="s">
        <v>1588</v>
      </c>
      <c r="B87" s="175">
        <v>76</v>
      </c>
      <c r="C87" s="176">
        <v>4</v>
      </c>
      <c r="D87" s="166" t="s">
        <v>1562</v>
      </c>
      <c r="E87" s="161" t="s">
        <v>1566</v>
      </c>
      <c r="F87" s="153">
        <f t="shared" si="3"/>
        <v>6.0074146931981549E-2</v>
      </c>
      <c r="G87" s="261">
        <v>7.94</v>
      </c>
      <c r="H87" s="173">
        <v>1</v>
      </c>
      <c r="I87" s="171">
        <f t="shared" si="4"/>
        <v>7.5660134675039732</v>
      </c>
      <c r="J87" s="177" t="s">
        <v>1567</v>
      </c>
      <c r="K87" s="249">
        <v>7.1</v>
      </c>
      <c r="L87" s="250"/>
      <c r="M87" s="262"/>
      <c r="N87" s="252"/>
      <c r="O87" s="252"/>
      <c r="P87" s="260"/>
      <c r="Q87" s="260"/>
      <c r="R87" s="260"/>
      <c r="S87" s="179"/>
      <c r="T87" s="155"/>
      <c r="U87" s="264"/>
      <c r="IQ87" s="203"/>
      <c r="IR87" s="203"/>
    </row>
    <row r="88" spans="1:252" s="157" customFormat="1" ht="13.15" customHeight="1">
      <c r="A88" s="256" t="s">
        <v>1588</v>
      </c>
      <c r="B88" s="175">
        <v>76</v>
      </c>
      <c r="C88" s="176">
        <v>4</v>
      </c>
      <c r="D88" s="166" t="s">
        <v>1562</v>
      </c>
      <c r="E88" s="161" t="s">
        <v>1566</v>
      </c>
      <c r="F88" s="153">
        <f t="shared" si="3"/>
        <v>8.0124082620867065E-2</v>
      </c>
      <c r="G88" s="261">
        <v>10.59</v>
      </c>
      <c r="H88" s="173">
        <v>1</v>
      </c>
      <c r="I88" s="171">
        <f t="shared" si="4"/>
        <v>7.5660134675039723</v>
      </c>
      <c r="J88" s="177" t="s">
        <v>1567</v>
      </c>
      <c r="K88" s="249">
        <v>7.1</v>
      </c>
      <c r="L88" s="250"/>
      <c r="M88" s="262"/>
      <c r="N88" s="252"/>
      <c r="O88" s="252"/>
      <c r="P88" s="260"/>
      <c r="Q88" s="260"/>
      <c r="R88" s="260"/>
      <c r="S88" s="179"/>
      <c r="T88" s="155"/>
      <c r="U88" s="264"/>
      <c r="IQ88" s="203"/>
      <c r="IR88" s="203"/>
    </row>
    <row r="89" spans="1:252" s="157" customFormat="1" ht="13.15" customHeight="1">
      <c r="A89" s="256" t="s">
        <v>1588</v>
      </c>
      <c r="B89" s="175">
        <v>76</v>
      </c>
      <c r="C89" s="176">
        <v>4</v>
      </c>
      <c r="D89" s="166" t="s">
        <v>1562</v>
      </c>
      <c r="E89" s="161" t="s">
        <v>1566</v>
      </c>
      <c r="F89" s="153">
        <f t="shared" si="3"/>
        <v>7.0439585382461992E-2</v>
      </c>
      <c r="G89" s="261">
        <v>9.31</v>
      </c>
      <c r="H89" s="173">
        <v>1</v>
      </c>
      <c r="I89" s="171">
        <f t="shared" si="4"/>
        <v>7.5660134675039732</v>
      </c>
      <c r="J89" s="177" t="s">
        <v>1567</v>
      </c>
      <c r="K89" s="249">
        <v>7.1</v>
      </c>
      <c r="L89" s="250"/>
      <c r="M89" s="262"/>
      <c r="N89" s="252"/>
      <c r="O89" s="252"/>
      <c r="P89" s="260"/>
      <c r="Q89" s="260"/>
      <c r="R89" s="260"/>
      <c r="S89" s="179"/>
      <c r="T89" s="155"/>
      <c r="U89" s="264"/>
      <c r="IQ89" s="203"/>
      <c r="IR89" s="203"/>
    </row>
    <row r="90" spans="1:252" s="157" customFormat="1" ht="13.15" customHeight="1">
      <c r="A90" s="256" t="s">
        <v>1588</v>
      </c>
      <c r="B90" s="175">
        <v>76</v>
      </c>
      <c r="C90" s="176">
        <v>4</v>
      </c>
      <c r="D90" s="166" t="s">
        <v>1562</v>
      </c>
      <c r="E90" s="161" t="s">
        <v>1566</v>
      </c>
      <c r="F90" s="153">
        <f t="shared" si="3"/>
        <v>8.0048422486192039E-2</v>
      </c>
      <c r="G90" s="261">
        <v>10.58</v>
      </c>
      <c r="H90" s="173">
        <v>1</v>
      </c>
      <c r="I90" s="171">
        <f t="shared" si="4"/>
        <v>7.5660134675039741</v>
      </c>
      <c r="J90" s="177" t="s">
        <v>1567</v>
      </c>
      <c r="K90" s="249">
        <v>7.1</v>
      </c>
      <c r="L90" s="250"/>
      <c r="M90" s="262"/>
      <c r="N90" s="252"/>
      <c r="O90" s="252"/>
      <c r="P90" s="260"/>
      <c r="Q90" s="260"/>
      <c r="R90" s="260"/>
      <c r="S90" s="179"/>
      <c r="T90" s="155"/>
      <c r="U90" s="264"/>
      <c r="IQ90" s="203"/>
      <c r="IR90" s="203"/>
    </row>
    <row r="91" spans="1:252" s="157" customFormat="1" ht="13.15" customHeight="1">
      <c r="A91" s="256" t="s">
        <v>1588</v>
      </c>
      <c r="B91" s="175">
        <v>76</v>
      </c>
      <c r="C91" s="176">
        <v>4</v>
      </c>
      <c r="D91" s="166" t="s">
        <v>1562</v>
      </c>
      <c r="E91" s="161" t="s">
        <v>1566</v>
      </c>
      <c r="F91" s="153">
        <f t="shared" si="3"/>
        <v>6.2722251645607935E-2</v>
      </c>
      <c r="G91" s="261">
        <v>8.2899999999999991</v>
      </c>
      <c r="H91" s="173">
        <v>1</v>
      </c>
      <c r="I91" s="171">
        <f t="shared" si="4"/>
        <v>7.5660134675039741</v>
      </c>
      <c r="J91" s="177" t="s">
        <v>1567</v>
      </c>
      <c r="K91" s="249">
        <v>7.1</v>
      </c>
      <c r="L91" s="250"/>
      <c r="M91" s="262"/>
      <c r="N91" s="252"/>
      <c r="O91" s="252"/>
      <c r="P91" s="260"/>
      <c r="Q91" s="260"/>
      <c r="R91" s="260"/>
      <c r="S91" s="179"/>
      <c r="T91" s="155"/>
      <c r="U91" s="264"/>
      <c r="IQ91" s="203"/>
      <c r="IR91" s="203"/>
    </row>
    <row r="92" spans="1:252" s="157" customFormat="1" ht="13.15" customHeight="1">
      <c r="A92" s="256" t="s">
        <v>1588</v>
      </c>
      <c r="B92" s="175">
        <v>76</v>
      </c>
      <c r="C92" s="176">
        <v>4</v>
      </c>
      <c r="D92" s="166" t="s">
        <v>1562</v>
      </c>
      <c r="E92" s="161" t="s">
        <v>1566</v>
      </c>
      <c r="F92" s="153">
        <f t="shared" si="3"/>
        <v>7.0666565786487112E-2</v>
      </c>
      <c r="G92" s="261">
        <v>9.34</v>
      </c>
      <c r="H92" s="173">
        <v>1</v>
      </c>
      <c r="I92" s="171">
        <f t="shared" si="4"/>
        <v>7.5660134675039741</v>
      </c>
      <c r="J92" s="177" t="s">
        <v>1567</v>
      </c>
      <c r="K92" s="249">
        <v>7.1</v>
      </c>
      <c r="L92" s="250"/>
      <c r="M92" s="262"/>
      <c r="N92" s="252"/>
      <c r="O92" s="252"/>
      <c r="P92" s="260"/>
      <c r="Q92" s="260"/>
      <c r="R92" s="260"/>
      <c r="S92" s="179"/>
      <c r="T92" s="155"/>
      <c r="U92" s="264"/>
      <c r="IQ92" s="203"/>
      <c r="IR92" s="203"/>
    </row>
    <row r="93" spans="1:252" s="157" customFormat="1" ht="13.15" customHeight="1">
      <c r="A93" s="256" t="s">
        <v>1588</v>
      </c>
      <c r="B93" s="175">
        <v>76</v>
      </c>
      <c r="C93" s="176">
        <v>4</v>
      </c>
      <c r="D93" s="166" t="s">
        <v>1562</v>
      </c>
      <c r="E93" s="161" t="s">
        <v>1566</v>
      </c>
      <c r="F93" s="153">
        <f t="shared" si="3"/>
        <v>8.042672315956724E-2</v>
      </c>
      <c r="G93" s="261">
        <v>10.63</v>
      </c>
      <c r="H93" s="173">
        <v>1</v>
      </c>
      <c r="I93" s="171">
        <f t="shared" si="4"/>
        <v>7.5660134675039732</v>
      </c>
      <c r="J93" s="177" t="s">
        <v>1567</v>
      </c>
      <c r="K93" s="249">
        <v>7.1</v>
      </c>
      <c r="L93" s="250"/>
      <c r="M93" s="262"/>
      <c r="N93" s="252"/>
      <c r="O93" s="252"/>
      <c r="P93" s="260"/>
      <c r="Q93" s="260"/>
      <c r="R93" s="260"/>
      <c r="S93" s="179"/>
      <c r="T93" s="155"/>
      <c r="U93" s="264"/>
      <c r="IQ93" s="203"/>
      <c r="IR93" s="203"/>
    </row>
    <row r="94" spans="1:252" s="157" customFormat="1" ht="13.15" customHeight="1">
      <c r="A94" s="256" t="s">
        <v>1588</v>
      </c>
      <c r="B94" s="175">
        <v>76</v>
      </c>
      <c r="C94" s="176">
        <v>4</v>
      </c>
      <c r="D94" s="166" t="s">
        <v>1562</v>
      </c>
      <c r="E94" s="161" t="s">
        <v>1566</v>
      </c>
      <c r="F94" s="153">
        <f t="shared" si="3"/>
        <v>6.0830748278731937E-2</v>
      </c>
      <c r="G94" s="261">
        <v>8.0399999999999991</v>
      </c>
      <c r="H94" s="173">
        <v>1</v>
      </c>
      <c r="I94" s="171">
        <f t="shared" si="4"/>
        <v>7.5660134675039732</v>
      </c>
      <c r="J94" s="177" t="s">
        <v>1567</v>
      </c>
      <c r="K94" s="249">
        <v>7.1</v>
      </c>
      <c r="L94" s="250"/>
      <c r="M94" s="262"/>
      <c r="N94" s="252"/>
      <c r="O94" s="252"/>
      <c r="P94" s="260"/>
      <c r="Q94" s="260"/>
      <c r="R94" s="260"/>
      <c r="S94" s="179"/>
      <c r="T94" s="155"/>
      <c r="U94" s="264"/>
      <c r="IQ94" s="203"/>
      <c r="IR94" s="203"/>
    </row>
    <row r="95" spans="1:252" s="157" customFormat="1" ht="13.15" customHeight="1">
      <c r="A95" s="256" t="s">
        <v>1588</v>
      </c>
      <c r="B95" s="175">
        <v>76</v>
      </c>
      <c r="C95" s="176">
        <v>4</v>
      </c>
      <c r="D95" s="161" t="s">
        <v>1562</v>
      </c>
      <c r="E95" s="161" t="s">
        <v>1566</v>
      </c>
      <c r="F95" s="153">
        <f t="shared" si="3"/>
        <v>7.2860709692063264E-2</v>
      </c>
      <c r="G95" s="261">
        <v>9.6300000000000008</v>
      </c>
      <c r="H95" s="173">
        <v>1</v>
      </c>
      <c r="I95" s="171">
        <f t="shared" si="4"/>
        <v>7.5660134675039732</v>
      </c>
      <c r="J95" s="177" t="s">
        <v>1567</v>
      </c>
      <c r="K95" s="249">
        <v>7.1</v>
      </c>
      <c r="L95" s="250"/>
      <c r="M95" s="262"/>
      <c r="N95" s="252"/>
      <c r="O95" s="252"/>
      <c r="P95" s="260"/>
      <c r="Q95" s="260"/>
      <c r="R95" s="260"/>
      <c r="S95" s="179"/>
      <c r="T95" s="155"/>
      <c r="U95" s="264"/>
      <c r="IQ95" s="203"/>
      <c r="IR95" s="203"/>
    </row>
    <row r="96" spans="1:252" s="157" customFormat="1" ht="13.15" customHeight="1">
      <c r="A96" s="256" t="s">
        <v>1588</v>
      </c>
      <c r="B96" s="175">
        <v>76</v>
      </c>
      <c r="C96" s="176">
        <v>4</v>
      </c>
      <c r="D96" s="161" t="s">
        <v>1562</v>
      </c>
      <c r="E96" s="161" t="s">
        <v>1566</v>
      </c>
      <c r="F96" s="153">
        <f t="shared" si="3"/>
        <v>5.7577362487705237E-2</v>
      </c>
      <c r="G96" s="261">
        <v>7.61</v>
      </c>
      <c r="H96" s="173">
        <v>1</v>
      </c>
      <c r="I96" s="171">
        <f t="shared" si="4"/>
        <v>7.5660134675039732</v>
      </c>
      <c r="J96" s="177" t="s">
        <v>1567</v>
      </c>
      <c r="K96" s="249">
        <v>7.1</v>
      </c>
      <c r="L96" s="250"/>
      <c r="M96" s="262"/>
      <c r="N96" s="252"/>
      <c r="O96" s="252"/>
      <c r="P96" s="260"/>
      <c r="Q96" s="260"/>
      <c r="R96" s="260"/>
      <c r="S96" s="179"/>
      <c r="T96" s="155"/>
      <c r="U96" s="264"/>
      <c r="IQ96" s="203"/>
      <c r="IR96" s="203"/>
    </row>
    <row r="97" spans="1:252" s="157" customFormat="1" ht="13.15" customHeight="1">
      <c r="A97" s="256" t="s">
        <v>1588</v>
      </c>
      <c r="B97" s="175">
        <v>76</v>
      </c>
      <c r="C97" s="176">
        <v>4</v>
      </c>
      <c r="D97" s="161" t="s">
        <v>1562</v>
      </c>
      <c r="E97" s="161" t="s">
        <v>1566</v>
      </c>
      <c r="F97" s="153">
        <f t="shared" si="3"/>
        <v>8.1410304910342748E-2</v>
      </c>
      <c r="G97" s="261">
        <v>10.76</v>
      </c>
      <c r="H97" s="173">
        <v>1</v>
      </c>
      <c r="I97" s="171">
        <f t="shared" si="4"/>
        <v>7.5660134675039732</v>
      </c>
      <c r="J97" s="177" t="s">
        <v>1567</v>
      </c>
      <c r="K97" s="249">
        <v>7.1</v>
      </c>
      <c r="L97" s="250"/>
      <c r="M97" s="262"/>
      <c r="N97" s="252"/>
      <c r="O97" s="252"/>
      <c r="P97" s="260"/>
      <c r="Q97" s="260"/>
      <c r="R97" s="260"/>
      <c r="S97" s="179"/>
      <c r="T97" s="155"/>
      <c r="U97" s="264"/>
      <c r="IQ97" s="203"/>
      <c r="IR97" s="203"/>
    </row>
    <row r="98" spans="1:252" s="157" customFormat="1" ht="13.15" customHeight="1">
      <c r="A98" s="256" t="s">
        <v>1588</v>
      </c>
      <c r="B98" s="175">
        <v>76</v>
      </c>
      <c r="C98" s="176">
        <v>4</v>
      </c>
      <c r="D98" s="161" t="s">
        <v>1562</v>
      </c>
      <c r="E98" s="161" t="s">
        <v>1566</v>
      </c>
      <c r="F98" s="153">
        <f t="shared" si="3"/>
        <v>7.7173337368540512E-2</v>
      </c>
      <c r="G98" s="261">
        <v>10.199999999999999</v>
      </c>
      <c r="H98" s="173">
        <v>1</v>
      </c>
      <c r="I98" s="171">
        <f t="shared" si="4"/>
        <v>7.5660134675039723</v>
      </c>
      <c r="J98" s="177" t="s">
        <v>1567</v>
      </c>
      <c r="K98" s="249">
        <v>7.1</v>
      </c>
      <c r="L98" s="250"/>
      <c r="M98" s="262"/>
      <c r="N98" s="252"/>
      <c r="O98" s="252"/>
      <c r="P98" s="260"/>
      <c r="Q98" s="260"/>
      <c r="R98" s="260"/>
      <c r="S98" s="179"/>
      <c r="T98" s="155"/>
      <c r="U98" s="264"/>
      <c r="IQ98" s="203"/>
      <c r="IR98" s="203"/>
    </row>
    <row r="99" spans="1:252" s="157" customFormat="1" ht="13.15" customHeight="1">
      <c r="A99" s="256" t="s">
        <v>1588</v>
      </c>
      <c r="B99" s="175">
        <v>76</v>
      </c>
      <c r="C99" s="176">
        <v>4</v>
      </c>
      <c r="D99" s="161" t="s">
        <v>1562</v>
      </c>
      <c r="E99" s="161" t="s">
        <v>1566</v>
      </c>
      <c r="F99" s="153">
        <f t="shared" si="3"/>
        <v>7.8308239388666115E-2</v>
      </c>
      <c r="G99" s="261">
        <v>10.35</v>
      </c>
      <c r="H99" s="173">
        <v>1</v>
      </c>
      <c r="I99" s="171">
        <f t="shared" si="4"/>
        <v>7.5660134675039732</v>
      </c>
      <c r="J99" s="177" t="s">
        <v>1567</v>
      </c>
      <c r="K99" s="249">
        <v>7.1</v>
      </c>
      <c r="L99" s="250"/>
      <c r="M99" s="262"/>
      <c r="N99" s="252"/>
      <c r="O99" s="252"/>
      <c r="P99" s="260"/>
      <c r="Q99" s="260"/>
      <c r="R99" s="260"/>
      <c r="S99" s="179"/>
      <c r="T99" s="155"/>
      <c r="U99" s="264"/>
      <c r="IQ99" s="203"/>
      <c r="IR99" s="203"/>
    </row>
    <row r="100" spans="1:252" s="157" customFormat="1" ht="13.15" customHeight="1">
      <c r="A100" s="256" t="s">
        <v>1588</v>
      </c>
      <c r="B100" s="175">
        <v>76</v>
      </c>
      <c r="C100" s="176">
        <v>4</v>
      </c>
      <c r="D100" s="161" t="s">
        <v>1562</v>
      </c>
      <c r="E100" s="161" t="s">
        <v>1566</v>
      </c>
      <c r="F100" s="153">
        <f t="shared" si="3"/>
        <v>6.2419611106907774E-2</v>
      </c>
      <c r="G100" s="261">
        <v>8.25</v>
      </c>
      <c r="H100" s="173">
        <v>1</v>
      </c>
      <c r="I100" s="171">
        <f t="shared" si="4"/>
        <v>7.5660134675039732</v>
      </c>
      <c r="J100" s="177" t="s">
        <v>1567</v>
      </c>
      <c r="K100" s="249">
        <v>7.1</v>
      </c>
      <c r="L100" s="250"/>
      <c r="M100" s="262"/>
      <c r="N100" s="252"/>
      <c r="O100" s="252"/>
      <c r="P100" s="260"/>
      <c r="Q100" s="260"/>
      <c r="R100" s="260"/>
      <c r="S100" s="179"/>
      <c r="T100" s="155"/>
      <c r="U100" s="264"/>
      <c r="IQ100" s="203"/>
      <c r="IR100" s="203"/>
    </row>
    <row r="101" spans="1:252" s="157" customFormat="1" ht="13.15" customHeight="1">
      <c r="A101" s="256" t="s">
        <v>1588</v>
      </c>
      <c r="B101" s="175">
        <v>76</v>
      </c>
      <c r="C101" s="176">
        <v>4</v>
      </c>
      <c r="D101" s="161" t="s">
        <v>1562</v>
      </c>
      <c r="E101" s="161" t="s">
        <v>1566</v>
      </c>
      <c r="F101" s="153">
        <f t="shared" si="3"/>
        <v>6.7640160399485519E-2</v>
      </c>
      <c r="G101" s="261">
        <v>8.94</v>
      </c>
      <c r="H101" s="173">
        <v>1</v>
      </c>
      <c r="I101" s="171">
        <f t="shared" si="4"/>
        <v>7.5660134675039741</v>
      </c>
      <c r="J101" s="177" t="s">
        <v>1567</v>
      </c>
      <c r="K101" s="249">
        <v>7.1</v>
      </c>
      <c r="L101" s="250"/>
      <c r="M101" s="262"/>
      <c r="N101" s="252"/>
      <c r="O101" s="252"/>
      <c r="P101" s="260"/>
      <c r="Q101" s="260"/>
      <c r="R101" s="260"/>
      <c r="S101" s="179"/>
      <c r="T101" s="155"/>
      <c r="U101" s="264"/>
      <c r="IQ101" s="203"/>
      <c r="IR101" s="203"/>
    </row>
    <row r="102" spans="1:252" s="157" customFormat="1" ht="13.15" customHeight="1">
      <c r="A102" s="256" t="s">
        <v>1588</v>
      </c>
      <c r="B102" s="175">
        <v>76</v>
      </c>
      <c r="C102" s="176">
        <v>5</v>
      </c>
      <c r="D102" s="161" t="s">
        <v>1562</v>
      </c>
      <c r="E102" s="161" t="s">
        <v>1573</v>
      </c>
      <c r="F102" s="153">
        <f>0.235*G102/28.83</f>
        <v>8.0615678113076655E-2</v>
      </c>
      <c r="G102" s="261">
        <v>9.89</v>
      </c>
      <c r="H102" s="173">
        <v>1</v>
      </c>
      <c r="I102" s="171">
        <f t="shared" si="4"/>
        <v>8.1512313562261536</v>
      </c>
      <c r="J102" s="177" t="s">
        <v>1567</v>
      </c>
      <c r="K102" s="249">
        <v>8.75</v>
      </c>
      <c r="L102" s="250"/>
      <c r="M102" s="262"/>
      <c r="N102" s="252"/>
      <c r="O102" s="252"/>
      <c r="P102" s="260"/>
      <c r="Q102" s="260"/>
      <c r="R102" s="260"/>
      <c r="S102" s="179"/>
      <c r="T102" s="155"/>
      <c r="U102" s="264"/>
      <c r="IQ102" s="203"/>
      <c r="IR102" s="203"/>
    </row>
    <row r="103" spans="1:252" s="157" customFormat="1" ht="13.15" customHeight="1">
      <c r="A103" s="256" t="s">
        <v>1588</v>
      </c>
      <c r="B103" s="175">
        <v>76</v>
      </c>
      <c r="C103" s="176">
        <v>5</v>
      </c>
      <c r="D103" s="161" t="s">
        <v>1562</v>
      </c>
      <c r="E103" s="161" t="s">
        <v>1573</v>
      </c>
      <c r="F103" s="153">
        <f>0.235*G103/28.83</f>
        <v>7.4828303850156083E-2</v>
      </c>
      <c r="G103" s="261">
        <v>9.18</v>
      </c>
      <c r="H103" s="173">
        <v>1</v>
      </c>
      <c r="I103" s="171">
        <f t="shared" si="4"/>
        <v>8.1512313562261536</v>
      </c>
      <c r="J103" s="177" t="s">
        <v>1567</v>
      </c>
      <c r="K103" s="249">
        <v>8.75</v>
      </c>
      <c r="L103" s="250"/>
      <c r="M103" s="262"/>
      <c r="N103" s="252"/>
      <c r="O103" s="252"/>
      <c r="P103" s="260"/>
      <c r="Q103" s="260"/>
      <c r="R103" s="260"/>
      <c r="S103" s="179"/>
      <c r="T103" s="155"/>
      <c r="U103" s="264"/>
      <c r="IQ103" s="203"/>
      <c r="IR103" s="203"/>
    </row>
    <row r="104" spans="1:252" s="157" customFormat="1" ht="13.15" customHeight="1">
      <c r="A104" s="256" t="s">
        <v>1588</v>
      </c>
      <c r="B104" s="175">
        <v>76</v>
      </c>
      <c r="C104" s="176">
        <v>5</v>
      </c>
      <c r="D104" s="161" t="s">
        <v>1562</v>
      </c>
      <c r="E104" s="161" t="s">
        <v>1573</v>
      </c>
      <c r="F104" s="153">
        <f>0.235*G104/28.83</f>
        <v>7.9556018036767248E-2</v>
      </c>
      <c r="G104" s="261">
        <v>9.76</v>
      </c>
      <c r="H104" s="173">
        <v>1</v>
      </c>
      <c r="I104" s="171">
        <f t="shared" si="4"/>
        <v>8.1512313562261536</v>
      </c>
      <c r="J104" s="177" t="s">
        <v>1567</v>
      </c>
      <c r="K104" s="249">
        <v>8.75</v>
      </c>
      <c r="L104" s="250"/>
      <c r="M104" s="262"/>
      <c r="N104" s="252"/>
      <c r="O104" s="252"/>
      <c r="P104" s="260"/>
      <c r="Q104" s="260"/>
      <c r="R104" s="260"/>
      <c r="S104" s="179"/>
      <c r="T104" s="155"/>
      <c r="U104" s="264"/>
      <c r="IQ104" s="203"/>
      <c r="IR104" s="203"/>
    </row>
    <row r="105" spans="1:252" s="157" customFormat="1" ht="13.15" customHeight="1">
      <c r="A105" s="256" t="s">
        <v>1588</v>
      </c>
      <c r="B105" s="175">
        <v>76</v>
      </c>
      <c r="C105" s="176">
        <v>6</v>
      </c>
      <c r="D105" s="161" t="s">
        <v>1562</v>
      </c>
      <c r="E105" s="161" t="s">
        <v>1573</v>
      </c>
      <c r="F105" s="153">
        <f>0.82*G105/73</f>
        <v>9.9073972602739729E-2</v>
      </c>
      <c r="G105" s="261">
        <v>8.82</v>
      </c>
      <c r="H105" s="173">
        <v>1</v>
      </c>
      <c r="I105" s="171">
        <f t="shared" si="4"/>
        <v>11.232876712328766</v>
      </c>
      <c r="J105" s="177" t="s">
        <v>1567</v>
      </c>
      <c r="K105" s="249">
        <v>10.36</v>
      </c>
      <c r="L105" s="250"/>
      <c r="M105" s="262"/>
      <c r="N105" s="252"/>
      <c r="O105" s="252"/>
      <c r="P105" s="260"/>
      <c r="Q105" s="260"/>
      <c r="R105" s="260"/>
      <c r="S105" s="179"/>
      <c r="T105" s="155"/>
      <c r="U105" s="264"/>
      <c r="IQ105" s="203"/>
      <c r="IR105" s="203"/>
    </row>
    <row r="106" spans="1:252" s="157" customFormat="1" ht="13.15" customHeight="1">
      <c r="A106" s="256" t="s">
        <v>1588</v>
      </c>
      <c r="B106" s="175">
        <v>76</v>
      </c>
      <c r="C106" s="176">
        <v>6</v>
      </c>
      <c r="D106" s="161" t="s">
        <v>1562</v>
      </c>
      <c r="E106" s="161" t="s">
        <v>1573</v>
      </c>
      <c r="F106" s="153">
        <f>0.82*G106/73</f>
        <v>0.10345479452054794</v>
      </c>
      <c r="G106" s="261">
        <f>9.21-1+1</f>
        <v>9.2100000000000009</v>
      </c>
      <c r="H106" s="173">
        <v>1</v>
      </c>
      <c r="I106" s="171">
        <f t="shared" si="4"/>
        <v>11.232876712328766</v>
      </c>
      <c r="J106" s="177" t="s">
        <v>1567</v>
      </c>
      <c r="K106" s="249">
        <v>10.36</v>
      </c>
      <c r="L106" s="250"/>
      <c r="M106" s="262"/>
      <c r="N106" s="252"/>
      <c r="O106" s="252"/>
      <c r="P106" s="260"/>
      <c r="Q106" s="260"/>
      <c r="R106" s="260"/>
      <c r="S106" s="179"/>
      <c r="T106" s="155"/>
      <c r="U106" s="264"/>
      <c r="IQ106" s="203"/>
      <c r="IR106" s="203"/>
    </row>
    <row r="107" spans="1:252" s="157" customFormat="1" ht="13.15" customHeight="1">
      <c r="A107" s="256" t="s">
        <v>1588</v>
      </c>
      <c r="B107" s="175">
        <v>102</v>
      </c>
      <c r="C107" s="176">
        <v>6</v>
      </c>
      <c r="D107" s="160" t="s">
        <v>1557</v>
      </c>
      <c r="E107" s="161" t="s">
        <v>1573</v>
      </c>
      <c r="F107" s="153">
        <f>0.69*G107/50.13</f>
        <v>0.13874326750448832</v>
      </c>
      <c r="G107" s="261">
        <v>10.08</v>
      </c>
      <c r="H107" s="173">
        <v>1</v>
      </c>
      <c r="I107" s="171">
        <f t="shared" si="4"/>
        <v>13.764213046080188</v>
      </c>
      <c r="J107" s="177" t="s">
        <v>1567</v>
      </c>
      <c r="K107" s="249">
        <v>14.21</v>
      </c>
      <c r="L107" s="250"/>
      <c r="M107" s="262"/>
      <c r="N107" s="252"/>
      <c r="O107" s="252"/>
      <c r="P107" s="260"/>
      <c r="Q107" s="260"/>
      <c r="R107" s="260"/>
      <c r="S107" s="179"/>
      <c r="T107" s="155"/>
      <c r="U107" s="264"/>
      <c r="IQ107" s="203"/>
      <c r="IR107" s="203"/>
    </row>
    <row r="108" spans="1:252" s="157" customFormat="1" ht="13.15" customHeight="1">
      <c r="A108" s="256" t="s">
        <v>1588</v>
      </c>
      <c r="B108" s="175">
        <v>102</v>
      </c>
      <c r="C108" s="176">
        <v>6</v>
      </c>
      <c r="D108" s="160" t="s">
        <v>1557</v>
      </c>
      <c r="E108" s="161" t="s">
        <v>1573</v>
      </c>
      <c r="F108" s="153">
        <f>0.69*G108/50.13</f>
        <v>0.14094554159186115</v>
      </c>
      <c r="G108" s="261">
        <v>10.24</v>
      </c>
      <c r="H108" s="173">
        <v>1</v>
      </c>
      <c r="I108" s="171">
        <f t="shared" si="4"/>
        <v>13.76421304608019</v>
      </c>
      <c r="J108" s="177" t="s">
        <v>1567</v>
      </c>
      <c r="K108" s="249">
        <v>14.21</v>
      </c>
      <c r="L108" s="250"/>
      <c r="M108" s="262"/>
      <c r="N108" s="252"/>
      <c r="O108" s="252"/>
      <c r="P108" s="260"/>
      <c r="Q108" s="260"/>
      <c r="R108" s="260"/>
      <c r="S108" s="179"/>
      <c r="T108" s="155"/>
      <c r="U108" s="264"/>
      <c r="IQ108" s="203"/>
      <c r="IR108" s="203"/>
    </row>
    <row r="109" spans="1:252" s="157" customFormat="1" ht="13.15" customHeight="1">
      <c r="A109" s="256" t="s">
        <v>1588</v>
      </c>
      <c r="B109" s="175">
        <v>102</v>
      </c>
      <c r="C109" s="176">
        <v>6</v>
      </c>
      <c r="D109" s="160" t="s">
        <v>1557</v>
      </c>
      <c r="E109" s="161" t="s">
        <v>1573</v>
      </c>
      <c r="F109" s="153">
        <f>0.69*G109/50.13</f>
        <v>0.1376421304608019</v>
      </c>
      <c r="G109" s="261">
        <v>10</v>
      </c>
      <c r="H109" s="173">
        <v>1</v>
      </c>
      <c r="I109" s="171">
        <f t="shared" si="4"/>
        <v>13.764213046080188</v>
      </c>
      <c r="J109" s="177" t="s">
        <v>1567</v>
      </c>
      <c r="K109" s="249">
        <v>14.21</v>
      </c>
      <c r="L109" s="250"/>
      <c r="M109" s="262"/>
      <c r="N109" s="252"/>
      <c r="O109" s="252"/>
      <c r="P109" s="260"/>
      <c r="Q109" s="260"/>
      <c r="R109" s="260"/>
      <c r="S109" s="179"/>
      <c r="T109" s="155"/>
      <c r="U109" s="264"/>
      <c r="IQ109" s="203"/>
      <c r="IR109" s="203"/>
    </row>
    <row r="110" spans="1:252" s="157" customFormat="1" ht="13.15" customHeight="1">
      <c r="A110" s="256" t="s">
        <v>1588</v>
      </c>
      <c r="B110" s="175">
        <v>102</v>
      </c>
      <c r="C110" s="176">
        <v>6</v>
      </c>
      <c r="D110" s="160" t="s">
        <v>1557</v>
      </c>
      <c r="E110" s="161" t="s">
        <v>1573</v>
      </c>
      <c r="F110" s="153">
        <f>0.69*G110/50.13</f>
        <v>0.13585278276481147</v>
      </c>
      <c r="G110" s="261">
        <v>9.8699999999999992</v>
      </c>
      <c r="H110" s="173">
        <v>1</v>
      </c>
      <c r="I110" s="171">
        <f t="shared" si="4"/>
        <v>13.76421304608019</v>
      </c>
      <c r="J110" s="177" t="s">
        <v>1567</v>
      </c>
      <c r="K110" s="249">
        <v>14.21</v>
      </c>
      <c r="L110" s="250"/>
      <c r="M110" s="262"/>
      <c r="N110" s="252"/>
      <c r="O110" s="252"/>
      <c r="P110" s="260"/>
      <c r="Q110" s="260"/>
      <c r="R110" s="260"/>
      <c r="S110" s="179"/>
      <c r="T110" s="155"/>
      <c r="U110" s="264"/>
      <c r="IQ110" s="203"/>
      <c r="IR110" s="203"/>
    </row>
    <row r="111" spans="1:252" s="157" customFormat="1" ht="13.15" customHeight="1">
      <c r="A111" s="256" t="s">
        <v>1588</v>
      </c>
      <c r="B111" s="175">
        <v>102</v>
      </c>
      <c r="C111" s="176">
        <v>6</v>
      </c>
      <c r="D111" s="160" t="s">
        <v>1557</v>
      </c>
      <c r="E111" s="161" t="s">
        <v>1573</v>
      </c>
      <c r="F111" s="153">
        <f>0.69*G111/50.13</f>
        <v>0.13681627767803708</v>
      </c>
      <c r="G111" s="261">
        <v>9.94</v>
      </c>
      <c r="H111" s="173">
        <v>1</v>
      </c>
      <c r="I111" s="171">
        <f t="shared" si="4"/>
        <v>13.76421304608019</v>
      </c>
      <c r="J111" s="177" t="s">
        <v>1567</v>
      </c>
      <c r="K111" s="249">
        <v>14.21</v>
      </c>
      <c r="L111" s="250"/>
      <c r="M111" s="262"/>
      <c r="N111" s="252"/>
      <c r="O111" s="252"/>
      <c r="P111" s="260"/>
      <c r="Q111" s="260"/>
      <c r="R111" s="260"/>
      <c r="S111" s="179"/>
      <c r="T111" s="155"/>
      <c r="U111" s="264"/>
      <c r="IQ111" s="203"/>
      <c r="IR111" s="203"/>
    </row>
    <row r="112" spans="1:252" s="157" customFormat="1" ht="13.15" customHeight="1">
      <c r="A112" s="256" t="s">
        <v>1588</v>
      </c>
      <c r="B112" s="175">
        <v>133</v>
      </c>
      <c r="C112" s="176">
        <v>4</v>
      </c>
      <c r="D112" s="161" t="s">
        <v>1562</v>
      </c>
      <c r="E112" s="161" t="s">
        <v>1573</v>
      </c>
      <c r="F112" s="153">
        <f>0.355*G112/27.71</f>
        <v>0.10530855286900036</v>
      </c>
      <c r="G112" s="261">
        <v>8.2200000000000006</v>
      </c>
      <c r="H112" s="173">
        <v>1</v>
      </c>
      <c r="I112" s="171">
        <f t="shared" si="4"/>
        <v>12.811259473114399</v>
      </c>
      <c r="J112" s="177" t="s">
        <v>1567</v>
      </c>
      <c r="K112" s="249">
        <v>12.73</v>
      </c>
      <c r="L112" s="250"/>
      <c r="M112" s="262"/>
      <c r="N112" s="252"/>
      <c r="O112" s="252"/>
      <c r="P112" s="260"/>
      <c r="Q112" s="260"/>
      <c r="R112" s="260"/>
      <c r="S112" s="179"/>
      <c r="T112" s="155"/>
      <c r="U112" s="264"/>
      <c r="IQ112" s="203"/>
      <c r="IR112" s="203"/>
    </row>
    <row r="113" spans="1:252" s="157" customFormat="1" ht="13.15" customHeight="1">
      <c r="A113" s="256" t="s">
        <v>1588</v>
      </c>
      <c r="B113" s="175">
        <v>133</v>
      </c>
      <c r="C113" s="176">
        <v>4</v>
      </c>
      <c r="D113" s="161" t="s">
        <v>1562</v>
      </c>
      <c r="E113" s="161" t="s">
        <v>1573</v>
      </c>
      <c r="F113" s="153">
        <f>0.355*G113/27.71</f>
        <v>0.11965716347888847</v>
      </c>
      <c r="G113" s="261">
        <v>9.34</v>
      </c>
      <c r="H113" s="173">
        <v>1</v>
      </c>
      <c r="I113" s="171">
        <f t="shared" si="4"/>
        <v>12.811259473114397</v>
      </c>
      <c r="J113" s="177" t="s">
        <v>1567</v>
      </c>
      <c r="K113" s="249">
        <v>12.73</v>
      </c>
      <c r="L113" s="250"/>
      <c r="M113" s="262"/>
      <c r="N113" s="252"/>
      <c r="O113" s="252"/>
      <c r="P113" s="260"/>
      <c r="Q113" s="260"/>
      <c r="R113" s="260"/>
      <c r="S113" s="179"/>
      <c r="T113" s="155"/>
      <c r="U113" s="264"/>
      <c r="IQ113" s="203"/>
      <c r="IR113" s="203"/>
    </row>
    <row r="114" spans="1:252" s="157" customFormat="1" ht="13.15" customHeight="1">
      <c r="A114" s="256" t="s">
        <v>1589</v>
      </c>
      <c r="B114" s="175">
        <v>108</v>
      </c>
      <c r="C114" s="176">
        <v>14</v>
      </c>
      <c r="D114" s="160" t="s">
        <v>1572</v>
      </c>
      <c r="E114" s="161" t="s">
        <v>1590</v>
      </c>
      <c r="F114" s="153">
        <v>9.1999999999999998E-2</v>
      </c>
      <c r="G114" s="261">
        <v>2.78</v>
      </c>
      <c r="H114" s="173">
        <v>1</v>
      </c>
      <c r="I114" s="171">
        <f>0.092/2.78*1000</f>
        <v>33.093525179856115</v>
      </c>
      <c r="J114" s="177" t="s">
        <v>1567</v>
      </c>
      <c r="K114" s="249">
        <v>32.450000000000003</v>
      </c>
      <c r="L114" s="250"/>
      <c r="M114" s="262"/>
      <c r="N114" s="252"/>
      <c r="O114" s="252"/>
      <c r="P114" s="260"/>
      <c r="Q114" s="260"/>
      <c r="R114" s="260"/>
      <c r="S114" s="179"/>
      <c r="T114" s="155"/>
      <c r="U114" s="264"/>
      <c r="IQ114" s="203"/>
      <c r="IR114" s="203"/>
    </row>
    <row r="115" spans="1:252" s="157" customFormat="1" ht="13.15" customHeight="1">
      <c r="A115" s="256" t="s">
        <v>1591</v>
      </c>
      <c r="B115" s="175">
        <v>159</v>
      </c>
      <c r="C115" s="176">
        <v>8</v>
      </c>
      <c r="D115" s="160" t="s">
        <v>1572</v>
      </c>
      <c r="E115" s="161" t="s">
        <v>1566</v>
      </c>
      <c r="F115" s="153">
        <f t="shared" ref="F115:F122" si="5">2.255*G115/71.35</f>
        <v>0.1675052557813595</v>
      </c>
      <c r="G115" s="261">
        <f>8-2.7</f>
        <v>5.3</v>
      </c>
      <c r="H115" s="173">
        <v>1</v>
      </c>
      <c r="I115" s="171">
        <f t="shared" ref="I115:I129" si="6">F115/G115*1000</f>
        <v>31.604765241765939</v>
      </c>
      <c r="J115" s="177" t="s">
        <v>1567</v>
      </c>
      <c r="K115" s="249">
        <v>29.79</v>
      </c>
      <c r="L115" s="250"/>
      <c r="M115" s="262"/>
      <c r="N115" s="252"/>
      <c r="O115" s="252"/>
      <c r="P115" s="260"/>
      <c r="Q115" s="260"/>
      <c r="R115" s="260"/>
      <c r="S115" s="179"/>
      <c r="T115" s="155"/>
      <c r="U115" s="264"/>
      <c r="IQ115" s="203"/>
      <c r="IR115" s="203"/>
    </row>
    <row r="116" spans="1:252" s="157" customFormat="1" ht="13.15" customHeight="1">
      <c r="A116" s="256" t="s">
        <v>1591</v>
      </c>
      <c r="B116" s="175">
        <v>159</v>
      </c>
      <c r="C116" s="176">
        <v>8</v>
      </c>
      <c r="D116" s="160" t="s">
        <v>1572</v>
      </c>
      <c r="E116" s="161" t="s">
        <v>1566</v>
      </c>
      <c r="F116" s="153">
        <f t="shared" si="5"/>
        <v>0.25283812193412752</v>
      </c>
      <c r="G116" s="261">
        <v>8</v>
      </c>
      <c r="H116" s="173">
        <v>1</v>
      </c>
      <c r="I116" s="171">
        <f t="shared" si="6"/>
        <v>31.604765241765939</v>
      </c>
      <c r="J116" s="177" t="s">
        <v>1567</v>
      </c>
      <c r="K116" s="249">
        <v>29.79</v>
      </c>
      <c r="L116" s="250"/>
      <c r="M116" s="262"/>
      <c r="N116" s="252"/>
      <c r="O116" s="252"/>
      <c r="P116" s="260"/>
      <c r="Q116" s="260"/>
      <c r="R116" s="260"/>
      <c r="S116" s="179"/>
      <c r="T116" s="155"/>
      <c r="U116" s="264"/>
      <c r="IQ116" s="203"/>
      <c r="IR116" s="203"/>
    </row>
    <row r="117" spans="1:252" s="157" customFormat="1" ht="13.15" customHeight="1">
      <c r="A117" s="256" t="s">
        <v>1591</v>
      </c>
      <c r="B117" s="175">
        <v>159</v>
      </c>
      <c r="C117" s="176">
        <v>8</v>
      </c>
      <c r="D117" s="160" t="s">
        <v>1572</v>
      </c>
      <c r="E117" s="161" t="s">
        <v>1566</v>
      </c>
      <c r="F117" s="153">
        <f t="shared" si="5"/>
        <v>0.25283812193412752</v>
      </c>
      <c r="G117" s="261">
        <v>8</v>
      </c>
      <c r="H117" s="173">
        <v>1</v>
      </c>
      <c r="I117" s="171">
        <f t="shared" si="6"/>
        <v>31.604765241765939</v>
      </c>
      <c r="J117" s="177" t="s">
        <v>1567</v>
      </c>
      <c r="K117" s="249">
        <v>29.79</v>
      </c>
      <c r="L117" s="250"/>
      <c r="M117" s="262"/>
      <c r="N117" s="252"/>
      <c r="O117" s="252"/>
      <c r="P117" s="260"/>
      <c r="Q117" s="260"/>
      <c r="R117" s="260"/>
      <c r="S117" s="179"/>
      <c r="T117" s="155"/>
      <c r="U117" s="264"/>
      <c r="IQ117" s="203"/>
      <c r="IR117" s="203"/>
    </row>
    <row r="118" spans="1:252" s="157" customFormat="1" ht="13.15" customHeight="1">
      <c r="A118" s="256" t="s">
        <v>1591</v>
      </c>
      <c r="B118" s="175">
        <v>159</v>
      </c>
      <c r="C118" s="176">
        <v>8</v>
      </c>
      <c r="D118" s="160" t="s">
        <v>1572</v>
      </c>
      <c r="E118" s="161" t="s">
        <v>1566</v>
      </c>
      <c r="F118" s="153">
        <f t="shared" si="5"/>
        <v>0.25283812193412752</v>
      </c>
      <c r="G118" s="261">
        <v>8</v>
      </c>
      <c r="H118" s="173">
        <v>1</v>
      </c>
      <c r="I118" s="171">
        <f t="shared" si="6"/>
        <v>31.604765241765939</v>
      </c>
      <c r="J118" s="177" t="s">
        <v>1567</v>
      </c>
      <c r="K118" s="249">
        <v>29.79</v>
      </c>
      <c r="L118" s="250"/>
      <c r="M118" s="262"/>
      <c r="N118" s="252"/>
      <c r="O118" s="252"/>
      <c r="P118" s="260"/>
      <c r="Q118" s="260"/>
      <c r="R118" s="260"/>
      <c r="S118" s="179"/>
      <c r="T118" s="155"/>
      <c r="U118" s="264"/>
      <c r="IQ118" s="203"/>
      <c r="IR118" s="203"/>
    </row>
    <row r="119" spans="1:252" s="157" customFormat="1" ht="13.15" customHeight="1">
      <c r="A119" s="256" t="s">
        <v>1591</v>
      </c>
      <c r="B119" s="175">
        <v>159</v>
      </c>
      <c r="C119" s="176">
        <v>8</v>
      </c>
      <c r="D119" s="160" t="s">
        <v>1572</v>
      </c>
      <c r="E119" s="161" t="s">
        <v>1566</v>
      </c>
      <c r="F119" s="153">
        <f t="shared" si="5"/>
        <v>0.25283812193412752</v>
      </c>
      <c r="G119" s="261">
        <v>8</v>
      </c>
      <c r="H119" s="173">
        <v>1</v>
      </c>
      <c r="I119" s="171">
        <f t="shared" si="6"/>
        <v>31.604765241765939</v>
      </c>
      <c r="J119" s="177" t="s">
        <v>1567</v>
      </c>
      <c r="K119" s="249">
        <v>29.79</v>
      </c>
      <c r="L119" s="250"/>
      <c r="M119" s="262"/>
      <c r="N119" s="252"/>
      <c r="O119" s="252"/>
      <c r="P119" s="260"/>
      <c r="Q119" s="260"/>
      <c r="R119" s="260"/>
      <c r="S119" s="179"/>
      <c r="T119" s="155"/>
      <c r="U119" s="264"/>
      <c r="IQ119" s="203"/>
      <c r="IR119" s="203"/>
    </row>
    <row r="120" spans="1:252" s="157" customFormat="1" ht="13.15" customHeight="1">
      <c r="A120" s="256" t="s">
        <v>1591</v>
      </c>
      <c r="B120" s="175">
        <v>159</v>
      </c>
      <c r="C120" s="176">
        <v>8</v>
      </c>
      <c r="D120" s="160" t="s">
        <v>1572</v>
      </c>
      <c r="E120" s="161" t="s">
        <v>1566</v>
      </c>
      <c r="F120" s="153">
        <f t="shared" si="5"/>
        <v>0.25283812193412752</v>
      </c>
      <c r="G120" s="261">
        <v>8</v>
      </c>
      <c r="H120" s="173">
        <v>1</v>
      </c>
      <c r="I120" s="171">
        <f t="shared" si="6"/>
        <v>31.604765241765939</v>
      </c>
      <c r="J120" s="177" t="s">
        <v>1567</v>
      </c>
      <c r="K120" s="249">
        <v>29.79</v>
      </c>
      <c r="L120" s="250"/>
      <c r="M120" s="262"/>
      <c r="N120" s="252"/>
      <c r="O120" s="252"/>
      <c r="P120" s="260"/>
      <c r="Q120" s="260"/>
      <c r="R120" s="260"/>
      <c r="S120" s="179"/>
      <c r="T120" s="155"/>
      <c r="U120" s="264"/>
      <c r="IQ120" s="203"/>
      <c r="IR120" s="203"/>
    </row>
    <row r="121" spans="1:252" s="157" customFormat="1" ht="13.15" customHeight="1">
      <c r="A121" s="256" t="s">
        <v>1591</v>
      </c>
      <c r="B121" s="175">
        <v>159</v>
      </c>
      <c r="C121" s="176">
        <v>8</v>
      </c>
      <c r="D121" s="160" t="s">
        <v>1572</v>
      </c>
      <c r="E121" s="161" t="s">
        <v>1566</v>
      </c>
      <c r="F121" s="153">
        <f t="shared" si="5"/>
        <v>0.23387526278906801</v>
      </c>
      <c r="G121" s="261">
        <v>7.4</v>
      </c>
      <c r="H121" s="173">
        <v>1</v>
      </c>
      <c r="I121" s="171">
        <f t="shared" si="6"/>
        <v>31.604765241765946</v>
      </c>
      <c r="J121" s="177" t="s">
        <v>1567</v>
      </c>
      <c r="K121" s="249">
        <v>29.79</v>
      </c>
      <c r="L121" s="250"/>
      <c r="M121" s="262"/>
      <c r="N121" s="252"/>
      <c r="O121" s="252"/>
      <c r="P121" s="260"/>
      <c r="Q121" s="260"/>
      <c r="R121" s="260"/>
      <c r="S121" s="179"/>
      <c r="T121" s="155"/>
      <c r="U121" s="264"/>
      <c r="IQ121" s="203"/>
      <c r="IR121" s="203"/>
    </row>
    <row r="122" spans="1:252" s="157" customFormat="1" ht="13.15" customHeight="1">
      <c r="A122" s="256" t="s">
        <v>1591</v>
      </c>
      <c r="B122" s="175">
        <v>159</v>
      </c>
      <c r="C122" s="176">
        <v>8</v>
      </c>
      <c r="D122" s="160" t="s">
        <v>1572</v>
      </c>
      <c r="E122" s="161" t="s">
        <v>1566</v>
      </c>
      <c r="F122" s="153">
        <f t="shared" si="5"/>
        <v>0.25125788367203927</v>
      </c>
      <c r="G122" s="261">
        <v>7.95</v>
      </c>
      <c r="H122" s="173">
        <v>1</v>
      </c>
      <c r="I122" s="171">
        <f t="shared" si="6"/>
        <v>31.604765241765946</v>
      </c>
      <c r="J122" s="177" t="s">
        <v>1567</v>
      </c>
      <c r="K122" s="249">
        <v>29.79</v>
      </c>
      <c r="L122" s="250"/>
      <c r="M122" s="262"/>
      <c r="N122" s="252"/>
      <c r="O122" s="252"/>
      <c r="P122" s="260"/>
      <c r="Q122" s="260"/>
      <c r="R122" s="260"/>
      <c r="S122" s="179"/>
      <c r="T122" s="155"/>
      <c r="U122" s="264"/>
      <c r="IQ122" s="203"/>
      <c r="IR122" s="203"/>
    </row>
    <row r="123" spans="1:252" s="157" customFormat="1" ht="13.15" customHeight="1">
      <c r="A123" s="256" t="s">
        <v>1592</v>
      </c>
      <c r="B123" s="175">
        <v>76</v>
      </c>
      <c r="C123" s="176">
        <v>4</v>
      </c>
      <c r="D123" s="161" t="s">
        <v>1562</v>
      </c>
      <c r="E123" s="161" t="s">
        <v>1566</v>
      </c>
      <c r="F123" s="153">
        <f>0.396*G123/54.54</f>
        <v>6.7960396039603965E-2</v>
      </c>
      <c r="G123" s="261">
        <v>9.36</v>
      </c>
      <c r="H123" s="173">
        <v>1</v>
      </c>
      <c r="I123" s="171">
        <f t="shared" si="6"/>
        <v>7.2607260726072615</v>
      </c>
      <c r="J123" s="177" t="s">
        <v>1567</v>
      </c>
      <c r="K123" s="249">
        <v>7.1</v>
      </c>
      <c r="L123" s="250"/>
      <c r="M123" s="262"/>
      <c r="N123" s="252"/>
      <c r="O123" s="252"/>
      <c r="P123" s="260"/>
      <c r="Q123" s="260"/>
      <c r="R123" s="260"/>
      <c r="S123" s="179"/>
      <c r="T123" s="155"/>
      <c r="U123" s="264"/>
      <c r="IQ123" s="203"/>
      <c r="IR123" s="203"/>
    </row>
    <row r="124" spans="1:252" s="157" customFormat="1" ht="13.15" customHeight="1">
      <c r="A124" s="256" t="s">
        <v>1592</v>
      </c>
      <c r="B124" s="175">
        <v>89</v>
      </c>
      <c r="C124" s="176">
        <v>10</v>
      </c>
      <c r="D124" s="160" t="s">
        <v>1572</v>
      </c>
      <c r="E124" s="161" t="s">
        <v>1573</v>
      </c>
      <c r="F124" s="153">
        <v>0.185</v>
      </c>
      <c r="G124" s="261">
        <v>9.52</v>
      </c>
      <c r="H124" s="173">
        <v>1</v>
      </c>
      <c r="I124" s="171">
        <f t="shared" si="6"/>
        <v>19.432773109243698</v>
      </c>
      <c r="J124" s="177" t="s">
        <v>1567</v>
      </c>
      <c r="K124" s="249">
        <v>19.48</v>
      </c>
      <c r="L124" s="250"/>
      <c r="M124" s="262"/>
      <c r="N124" s="252"/>
      <c r="O124" s="252"/>
      <c r="P124" s="260"/>
      <c r="Q124" s="260"/>
      <c r="R124" s="260"/>
      <c r="S124" s="179"/>
      <c r="T124" s="155"/>
      <c r="U124" s="264"/>
      <c r="IQ124" s="203"/>
      <c r="IR124" s="203"/>
    </row>
    <row r="125" spans="1:252" s="157" customFormat="1" ht="13.15" customHeight="1">
      <c r="A125" s="256" t="s">
        <v>1592</v>
      </c>
      <c r="B125" s="175">
        <v>89</v>
      </c>
      <c r="C125" s="176">
        <v>10</v>
      </c>
      <c r="D125" s="160" t="s">
        <v>1572</v>
      </c>
      <c r="E125" s="161" t="s">
        <v>1573</v>
      </c>
      <c r="F125" s="153">
        <f>2.78*G125/148.7</f>
        <v>0.18377538668459986</v>
      </c>
      <c r="G125" s="261">
        <v>9.83</v>
      </c>
      <c r="H125" s="173">
        <v>1</v>
      </c>
      <c r="I125" s="171">
        <f t="shared" si="6"/>
        <v>18.695359784801614</v>
      </c>
      <c r="J125" s="177" t="s">
        <v>1567</v>
      </c>
      <c r="K125" s="249">
        <v>19.48</v>
      </c>
      <c r="L125" s="250"/>
      <c r="M125" s="262"/>
      <c r="N125" s="252"/>
      <c r="O125" s="252"/>
      <c r="P125" s="260"/>
      <c r="Q125" s="260"/>
      <c r="R125" s="260"/>
      <c r="S125" s="179"/>
      <c r="T125" s="155"/>
      <c r="U125" s="264"/>
      <c r="IQ125" s="203"/>
      <c r="IR125" s="203"/>
    </row>
    <row r="126" spans="1:252" s="157" customFormat="1" ht="13.15" customHeight="1">
      <c r="A126" s="256" t="s">
        <v>1592</v>
      </c>
      <c r="B126" s="175">
        <v>89</v>
      </c>
      <c r="C126" s="176">
        <v>10</v>
      </c>
      <c r="D126" s="160" t="s">
        <v>1572</v>
      </c>
      <c r="E126" s="161" t="s">
        <v>1573</v>
      </c>
      <c r="F126" s="153">
        <f>2.78*G126/148.7</f>
        <v>0.18414929388029588</v>
      </c>
      <c r="G126" s="261">
        <v>9.85</v>
      </c>
      <c r="H126" s="173">
        <v>1</v>
      </c>
      <c r="I126" s="171">
        <f t="shared" si="6"/>
        <v>18.695359784801614</v>
      </c>
      <c r="J126" s="177" t="s">
        <v>1567</v>
      </c>
      <c r="K126" s="249">
        <v>19.48</v>
      </c>
      <c r="L126" s="250"/>
      <c r="M126" s="262"/>
      <c r="N126" s="252"/>
      <c r="O126" s="252"/>
      <c r="P126" s="260"/>
      <c r="Q126" s="260"/>
      <c r="R126" s="260"/>
      <c r="S126" s="179"/>
      <c r="T126" s="155"/>
      <c r="U126" s="264"/>
      <c r="IQ126" s="203"/>
      <c r="IR126" s="203"/>
    </row>
    <row r="127" spans="1:252" s="157" customFormat="1" ht="13.15" customHeight="1">
      <c r="A127" s="256" t="s">
        <v>1592</v>
      </c>
      <c r="B127" s="175">
        <v>89</v>
      </c>
      <c r="C127" s="176">
        <v>10</v>
      </c>
      <c r="D127" s="160" t="s">
        <v>1572</v>
      </c>
      <c r="E127" s="161" t="s">
        <v>1573</v>
      </c>
      <c r="F127" s="153">
        <f>2.78*G127/148.7</f>
        <v>0.17274512441156692</v>
      </c>
      <c r="G127" s="261">
        <v>9.24</v>
      </c>
      <c r="H127" s="173">
        <v>1</v>
      </c>
      <c r="I127" s="171">
        <f t="shared" si="6"/>
        <v>18.695359784801614</v>
      </c>
      <c r="J127" s="177" t="s">
        <v>1567</v>
      </c>
      <c r="K127" s="249">
        <v>19.48</v>
      </c>
      <c r="L127" s="250"/>
      <c r="M127" s="262"/>
      <c r="N127" s="252"/>
      <c r="O127" s="252"/>
      <c r="P127" s="260"/>
      <c r="Q127" s="260"/>
      <c r="R127" s="260"/>
      <c r="S127" s="179"/>
      <c r="T127" s="155"/>
      <c r="U127" s="264"/>
      <c r="IQ127" s="203"/>
      <c r="IR127" s="203"/>
    </row>
    <row r="128" spans="1:252" s="157" customFormat="1" ht="13.15" customHeight="1">
      <c r="A128" s="256" t="s">
        <v>1592</v>
      </c>
      <c r="B128" s="175">
        <v>89</v>
      </c>
      <c r="C128" s="176">
        <v>10</v>
      </c>
      <c r="D128" s="160" t="s">
        <v>1572</v>
      </c>
      <c r="E128" s="161" t="s">
        <v>1573</v>
      </c>
      <c r="F128" s="153">
        <f>2.78*G128/148.7</f>
        <v>0.17293207800941493</v>
      </c>
      <c r="G128" s="261">
        <v>9.25</v>
      </c>
      <c r="H128" s="173">
        <v>1</v>
      </c>
      <c r="I128" s="171">
        <f t="shared" si="6"/>
        <v>18.695359784801614</v>
      </c>
      <c r="J128" s="177" t="s">
        <v>1567</v>
      </c>
      <c r="K128" s="249">
        <v>19.48</v>
      </c>
      <c r="L128" s="250"/>
      <c r="M128" s="262"/>
      <c r="N128" s="252"/>
      <c r="O128" s="252"/>
      <c r="P128" s="260"/>
      <c r="Q128" s="260"/>
      <c r="R128" s="260"/>
      <c r="S128" s="179"/>
      <c r="T128" s="155"/>
      <c r="U128" s="264"/>
      <c r="IQ128" s="203"/>
      <c r="IR128" s="203"/>
    </row>
    <row r="129" spans="1:252" s="157" customFormat="1" ht="13.15" customHeight="1">
      <c r="A129" s="256" t="s">
        <v>1592</v>
      </c>
      <c r="B129" s="175">
        <v>89</v>
      </c>
      <c r="C129" s="176">
        <v>10</v>
      </c>
      <c r="D129" s="160" t="s">
        <v>1572</v>
      </c>
      <c r="E129" s="161" t="s">
        <v>1573</v>
      </c>
      <c r="F129" s="153">
        <f>2.78*G129/148.7</f>
        <v>0.1703147276395427</v>
      </c>
      <c r="G129" s="261">
        <v>9.11</v>
      </c>
      <c r="H129" s="173">
        <v>1</v>
      </c>
      <c r="I129" s="171">
        <f t="shared" si="6"/>
        <v>18.695359784801614</v>
      </c>
      <c r="J129" s="177" t="s">
        <v>1567</v>
      </c>
      <c r="K129" s="249">
        <v>19.48</v>
      </c>
      <c r="L129" s="250"/>
      <c r="M129" s="262"/>
      <c r="N129" s="252"/>
      <c r="O129" s="252"/>
      <c r="P129" s="260"/>
      <c r="Q129" s="260"/>
      <c r="R129" s="260"/>
      <c r="S129" s="179"/>
      <c r="T129" s="155"/>
      <c r="U129" s="264"/>
      <c r="IQ129" s="203"/>
      <c r="IR129" s="203"/>
    </row>
    <row r="130" spans="1:252" s="157" customFormat="1" ht="13.15" customHeight="1">
      <c r="A130" s="256" t="s">
        <v>1593</v>
      </c>
      <c r="B130" s="175">
        <v>114</v>
      </c>
      <c r="C130" s="176">
        <v>10</v>
      </c>
      <c r="D130" s="160" t="s">
        <v>1572</v>
      </c>
      <c r="E130" s="161" t="s">
        <v>1566</v>
      </c>
      <c r="F130" s="265">
        <v>0.26200000000000001</v>
      </c>
      <c r="G130" s="261">
        <v>10.36</v>
      </c>
      <c r="H130" s="173">
        <v>1</v>
      </c>
      <c r="I130" s="171">
        <f>F130/G130*1000</f>
        <v>25.289575289575293</v>
      </c>
      <c r="J130" s="177" t="s">
        <v>1567</v>
      </c>
      <c r="K130" s="249">
        <v>25.65</v>
      </c>
      <c r="L130" s="250"/>
      <c r="M130" s="262"/>
      <c r="N130" s="252"/>
      <c r="O130" s="252"/>
      <c r="P130" s="260"/>
      <c r="Q130" s="260"/>
      <c r="R130" s="260"/>
      <c r="S130" s="179"/>
      <c r="T130" s="155"/>
      <c r="U130" s="264"/>
      <c r="IQ130" s="203"/>
      <c r="IR130" s="203"/>
    </row>
    <row r="131" spans="1:252" s="157" customFormat="1" ht="13.15" customHeight="1">
      <c r="A131" s="256" t="s">
        <v>1593</v>
      </c>
      <c r="B131" s="175">
        <v>114</v>
      </c>
      <c r="C131" s="176">
        <v>10</v>
      </c>
      <c r="D131" s="160" t="s">
        <v>1572</v>
      </c>
      <c r="E131" s="161" t="s">
        <v>1566</v>
      </c>
      <c r="F131" s="266">
        <v>0.26700000000000002</v>
      </c>
      <c r="G131" s="261">
        <v>10.43</v>
      </c>
      <c r="H131" s="173">
        <v>1</v>
      </c>
      <c r="I131" s="171">
        <v>25.38</v>
      </c>
      <c r="J131" s="177" t="s">
        <v>1567</v>
      </c>
      <c r="K131" s="249">
        <v>25.65</v>
      </c>
      <c r="L131" s="250"/>
      <c r="M131" s="262"/>
      <c r="N131" s="252"/>
      <c r="O131" s="252"/>
      <c r="P131" s="260"/>
      <c r="Q131" s="260"/>
      <c r="R131" s="260"/>
      <c r="S131" s="179"/>
      <c r="T131" s="155"/>
      <c r="U131" s="264"/>
      <c r="IQ131" s="203"/>
      <c r="IR131" s="203"/>
    </row>
    <row r="132" spans="1:252" s="157" customFormat="1" ht="13.15" customHeight="1">
      <c r="A132" s="256" t="s">
        <v>1593</v>
      </c>
      <c r="B132" s="175">
        <v>114</v>
      </c>
      <c r="C132" s="176">
        <v>10</v>
      </c>
      <c r="D132" s="160" t="s">
        <v>1572</v>
      </c>
      <c r="E132" s="161" t="s">
        <v>1566</v>
      </c>
      <c r="F132" s="266">
        <v>0.26700000000000002</v>
      </c>
      <c r="G132" s="261">
        <v>10.42</v>
      </c>
      <c r="H132" s="173">
        <v>1</v>
      </c>
      <c r="I132" s="171">
        <v>25.38</v>
      </c>
      <c r="J132" s="177" t="s">
        <v>1567</v>
      </c>
      <c r="K132" s="249">
        <v>25.65</v>
      </c>
      <c r="L132" s="250"/>
      <c r="M132" s="262"/>
      <c r="N132" s="252"/>
      <c r="O132" s="252"/>
      <c r="P132" s="260"/>
      <c r="Q132" s="260"/>
      <c r="R132" s="260"/>
      <c r="S132" s="179"/>
      <c r="T132" s="155"/>
      <c r="U132" s="264"/>
      <c r="IQ132" s="203"/>
      <c r="IR132" s="203"/>
    </row>
    <row r="133" spans="1:252" s="157" customFormat="1" ht="13.15" customHeight="1">
      <c r="A133" s="256" t="s">
        <v>1593</v>
      </c>
      <c r="B133" s="175">
        <v>114</v>
      </c>
      <c r="C133" s="176">
        <v>10</v>
      </c>
      <c r="D133" s="160" t="s">
        <v>1572</v>
      </c>
      <c r="E133" s="161" t="s">
        <v>1566</v>
      </c>
      <c r="F133" s="266">
        <f>G133*I133/1000</f>
        <v>0.24999299999999999</v>
      </c>
      <c r="G133" s="261">
        <v>9.85</v>
      </c>
      <c r="H133" s="173">
        <v>1</v>
      </c>
      <c r="I133" s="171">
        <v>25.38</v>
      </c>
      <c r="J133" s="177" t="s">
        <v>1567</v>
      </c>
      <c r="K133" s="249">
        <v>25.65</v>
      </c>
      <c r="L133" s="250"/>
      <c r="M133" s="262"/>
      <c r="N133" s="252"/>
      <c r="O133" s="252"/>
      <c r="P133" s="260"/>
      <c r="Q133" s="260"/>
      <c r="R133" s="260"/>
      <c r="S133" s="179"/>
      <c r="T133" s="155"/>
      <c r="U133" s="264"/>
      <c r="IQ133" s="203"/>
      <c r="IR133" s="203"/>
    </row>
    <row r="134" spans="1:252" s="157" customFormat="1" ht="13.15" customHeight="1">
      <c r="A134" s="256" t="s">
        <v>1594</v>
      </c>
      <c r="B134" s="175">
        <v>89</v>
      </c>
      <c r="C134" s="176">
        <v>10</v>
      </c>
      <c r="D134" s="160" t="s">
        <v>1572</v>
      </c>
      <c r="E134" s="161" t="s">
        <v>1573</v>
      </c>
      <c r="F134" s="266">
        <v>0.16</v>
      </c>
      <c r="G134" s="261">
        <v>8.9</v>
      </c>
      <c r="H134" s="173">
        <v>1</v>
      </c>
      <c r="I134" s="171">
        <f>F134/G134*1000</f>
        <v>17.977528089887638</v>
      </c>
      <c r="J134" s="177" t="s">
        <v>1567</v>
      </c>
      <c r="K134" s="249">
        <v>19.48</v>
      </c>
      <c r="L134" s="250"/>
      <c r="M134" s="262"/>
      <c r="N134" s="252"/>
      <c r="O134" s="252"/>
      <c r="P134" s="260"/>
      <c r="Q134" s="260"/>
      <c r="R134" s="260"/>
      <c r="S134" s="179"/>
      <c r="T134" s="155"/>
      <c r="U134" s="264"/>
      <c r="IQ134" s="203"/>
      <c r="IR134" s="203"/>
    </row>
    <row r="135" spans="1:252" s="157" customFormat="1">
      <c r="A135" s="256" t="s">
        <v>1595</v>
      </c>
      <c r="B135" s="175">
        <v>114</v>
      </c>
      <c r="C135" s="176">
        <v>9</v>
      </c>
      <c r="D135" s="160" t="s">
        <v>1572</v>
      </c>
      <c r="E135" s="161" t="s">
        <v>1573</v>
      </c>
      <c r="F135" s="266">
        <v>0.24399999999999999</v>
      </c>
      <c r="G135" s="261">
        <v>10.5</v>
      </c>
      <c r="H135" s="173">
        <v>1</v>
      </c>
      <c r="I135" s="171">
        <f t="shared" ref="I135:I162" si="7">F135/G135*1000</f>
        <v>23.238095238095237</v>
      </c>
      <c r="J135" s="177" t="s">
        <v>1567</v>
      </c>
      <c r="K135" s="249">
        <v>23.3</v>
      </c>
      <c r="L135" s="250"/>
      <c r="M135" s="262"/>
      <c r="N135" s="252"/>
      <c r="O135" s="267"/>
      <c r="P135" s="260"/>
      <c r="Q135" s="260"/>
      <c r="R135" s="260"/>
      <c r="S135" s="179"/>
      <c r="T135" s="155"/>
      <c r="U135" s="264"/>
      <c r="IQ135" s="203"/>
      <c r="IR135" s="203"/>
    </row>
    <row r="136" spans="1:252" s="157" customFormat="1">
      <c r="A136" s="256" t="s">
        <v>1595</v>
      </c>
      <c r="B136" s="175">
        <v>114</v>
      </c>
      <c r="C136" s="176">
        <v>9</v>
      </c>
      <c r="D136" s="160" t="s">
        <v>1572</v>
      </c>
      <c r="E136" s="161" t="s">
        <v>1573</v>
      </c>
      <c r="F136" s="266">
        <v>0.24399999999999999</v>
      </c>
      <c r="G136" s="261">
        <v>10.48</v>
      </c>
      <c r="H136" s="173">
        <v>1</v>
      </c>
      <c r="I136" s="171">
        <f t="shared" si="7"/>
        <v>23.282442748091604</v>
      </c>
      <c r="J136" s="177" t="s">
        <v>1567</v>
      </c>
      <c r="K136" s="249">
        <v>23.3</v>
      </c>
      <c r="L136" s="250"/>
      <c r="M136" s="262"/>
      <c r="N136" s="252"/>
      <c r="O136" s="252"/>
      <c r="P136" s="260"/>
      <c r="Q136" s="260"/>
      <c r="R136" s="260"/>
      <c r="S136" s="179"/>
      <c r="T136" s="155"/>
      <c r="U136" s="264"/>
      <c r="IQ136" s="203"/>
      <c r="IR136" s="203"/>
    </row>
    <row r="137" spans="1:252" s="157" customFormat="1">
      <c r="A137" s="256" t="s">
        <v>1595</v>
      </c>
      <c r="B137" s="175">
        <v>89</v>
      </c>
      <c r="C137" s="176">
        <v>5</v>
      </c>
      <c r="D137" s="160" t="s">
        <v>1572</v>
      </c>
      <c r="E137" s="161" t="s">
        <v>1566</v>
      </c>
      <c r="F137" s="266">
        <v>8.4000000000000005E-2</v>
      </c>
      <c r="G137" s="261">
        <v>8.15</v>
      </c>
      <c r="H137" s="173">
        <v>1</v>
      </c>
      <c r="I137" s="171">
        <f t="shared" si="7"/>
        <v>10.30674846625767</v>
      </c>
      <c r="J137" s="177" t="s">
        <v>1567</v>
      </c>
      <c r="K137" s="249">
        <v>10.36</v>
      </c>
      <c r="L137" s="250"/>
      <c r="M137" s="262"/>
      <c r="N137" s="252"/>
      <c r="O137" s="252"/>
      <c r="P137" s="260"/>
      <c r="Q137" s="260"/>
      <c r="R137" s="260"/>
      <c r="S137" s="179"/>
      <c r="T137" s="155"/>
      <c r="U137" s="264"/>
      <c r="IQ137" s="203"/>
      <c r="IR137" s="203"/>
    </row>
    <row r="138" spans="1:252" s="157" customFormat="1">
      <c r="A138" s="256" t="s">
        <v>1595</v>
      </c>
      <c r="B138" s="175">
        <v>89</v>
      </c>
      <c r="C138" s="176">
        <v>5</v>
      </c>
      <c r="D138" s="160" t="s">
        <v>1572</v>
      </c>
      <c r="E138" s="161" t="s">
        <v>1566</v>
      </c>
      <c r="F138" s="266">
        <v>9.1999999999999998E-2</v>
      </c>
      <c r="G138" s="261">
        <v>8.92</v>
      </c>
      <c r="H138" s="173">
        <v>1</v>
      </c>
      <c r="I138" s="171">
        <f t="shared" si="7"/>
        <v>10.31390134529148</v>
      </c>
      <c r="J138" s="177" t="s">
        <v>1567</v>
      </c>
      <c r="K138" s="249">
        <v>10.36</v>
      </c>
      <c r="L138" s="250"/>
      <c r="M138" s="262"/>
      <c r="N138" s="252"/>
      <c r="O138" s="252"/>
      <c r="P138" s="260"/>
      <c r="Q138" s="260"/>
      <c r="R138" s="260"/>
      <c r="S138" s="179"/>
      <c r="T138" s="155"/>
      <c r="U138" s="264"/>
      <c r="IQ138" s="203"/>
      <c r="IR138" s="203"/>
    </row>
    <row r="139" spans="1:252" s="157" customFormat="1">
      <c r="A139" s="256" t="s">
        <v>1595</v>
      </c>
      <c r="B139" s="175">
        <v>89</v>
      </c>
      <c r="C139" s="176">
        <v>6</v>
      </c>
      <c r="D139" s="160" t="s">
        <v>1596</v>
      </c>
      <c r="E139" s="161" t="s">
        <v>1566</v>
      </c>
      <c r="F139" s="266">
        <v>0.13300000000000001</v>
      </c>
      <c r="G139" s="261">
        <v>10.85</v>
      </c>
      <c r="H139" s="173">
        <v>1</v>
      </c>
      <c r="I139" s="171">
        <f t="shared" si="7"/>
        <v>12.258064516129032</v>
      </c>
      <c r="J139" s="177" t="s">
        <v>1567</v>
      </c>
      <c r="K139" s="249">
        <v>12.28</v>
      </c>
      <c r="L139" s="250"/>
      <c r="M139" s="262"/>
      <c r="N139" s="252"/>
      <c r="O139" s="252"/>
      <c r="P139" s="260"/>
      <c r="Q139" s="260"/>
      <c r="R139" s="260"/>
      <c r="S139" s="179"/>
      <c r="T139" s="155"/>
      <c r="U139" s="264"/>
      <c r="IQ139" s="203"/>
      <c r="IR139" s="203"/>
    </row>
    <row r="140" spans="1:252" s="157" customFormat="1">
      <c r="A140" s="256" t="s">
        <v>1595</v>
      </c>
      <c r="B140" s="175">
        <v>89</v>
      </c>
      <c r="C140" s="176">
        <v>5</v>
      </c>
      <c r="D140" s="160" t="s">
        <v>1572</v>
      </c>
      <c r="E140" s="161" t="s">
        <v>1566</v>
      </c>
      <c r="F140" s="266">
        <v>0.113</v>
      </c>
      <c r="G140" s="261">
        <v>10.91</v>
      </c>
      <c r="H140" s="173">
        <v>1</v>
      </c>
      <c r="I140" s="171">
        <f t="shared" si="7"/>
        <v>10.357470210815764</v>
      </c>
      <c r="J140" s="177" t="s">
        <v>1567</v>
      </c>
      <c r="K140" s="249">
        <v>10.36</v>
      </c>
      <c r="L140" s="250"/>
      <c r="M140" s="262"/>
      <c r="N140" s="252"/>
      <c r="O140" s="252"/>
      <c r="P140" s="260"/>
      <c r="Q140" s="260"/>
      <c r="R140" s="260"/>
      <c r="S140" s="179"/>
      <c r="T140" s="155"/>
      <c r="U140" s="264"/>
      <c r="IQ140" s="203"/>
      <c r="IR140" s="203"/>
    </row>
    <row r="141" spans="1:252" s="157" customFormat="1">
      <c r="A141" s="256" t="s">
        <v>1595</v>
      </c>
      <c r="B141" s="175">
        <v>114</v>
      </c>
      <c r="C141" s="176">
        <v>7</v>
      </c>
      <c r="D141" s="160" t="s">
        <v>1596</v>
      </c>
      <c r="E141" s="161" t="s">
        <v>1573</v>
      </c>
      <c r="F141" s="266">
        <v>0.188</v>
      </c>
      <c r="G141" s="261">
        <v>10.210000000000001</v>
      </c>
      <c r="H141" s="173">
        <v>1</v>
      </c>
      <c r="I141" s="171">
        <f t="shared" si="7"/>
        <v>18.413320274240938</v>
      </c>
      <c r="J141" s="177" t="s">
        <v>1567</v>
      </c>
      <c r="K141" s="249">
        <v>18.47</v>
      </c>
      <c r="L141" s="250"/>
      <c r="M141" s="262"/>
      <c r="N141" s="252"/>
      <c r="O141" s="252"/>
      <c r="P141" s="260"/>
      <c r="Q141" s="260"/>
      <c r="R141" s="260"/>
      <c r="S141" s="179"/>
      <c r="T141" s="155"/>
      <c r="U141" s="264"/>
      <c r="IQ141" s="203"/>
      <c r="IR141" s="203"/>
    </row>
    <row r="142" spans="1:252" s="157" customFormat="1">
      <c r="A142" s="256" t="s">
        <v>1595</v>
      </c>
      <c r="B142" s="175">
        <v>89</v>
      </c>
      <c r="C142" s="176">
        <v>5</v>
      </c>
      <c r="D142" s="160" t="s">
        <v>1572</v>
      </c>
      <c r="E142" s="161" t="s">
        <v>1566</v>
      </c>
      <c r="F142" s="266">
        <v>0.115</v>
      </c>
      <c r="G142" s="261">
        <v>11.16</v>
      </c>
      <c r="H142" s="173">
        <v>1</v>
      </c>
      <c r="I142" s="171">
        <f t="shared" si="7"/>
        <v>10.304659498207885</v>
      </c>
      <c r="J142" s="177" t="s">
        <v>1567</v>
      </c>
      <c r="K142" s="249">
        <v>10.36</v>
      </c>
      <c r="L142" s="250"/>
      <c r="M142" s="262"/>
      <c r="N142" s="252"/>
      <c r="O142" s="252"/>
      <c r="P142" s="260"/>
      <c r="Q142" s="260"/>
      <c r="R142" s="260"/>
      <c r="S142" s="179"/>
      <c r="T142" s="155"/>
      <c r="U142" s="264"/>
      <c r="IQ142" s="203"/>
      <c r="IR142" s="203"/>
    </row>
    <row r="143" spans="1:252" s="157" customFormat="1" ht="13.15" customHeight="1">
      <c r="A143" s="256" t="s">
        <v>1595</v>
      </c>
      <c r="B143" s="175">
        <v>89</v>
      </c>
      <c r="C143" s="176">
        <v>10</v>
      </c>
      <c r="D143" s="160" t="s">
        <v>1572</v>
      </c>
      <c r="E143" s="161" t="s">
        <v>1566</v>
      </c>
      <c r="F143" s="266">
        <v>0.20699999999999999</v>
      </c>
      <c r="G143" s="261">
        <v>10.64</v>
      </c>
      <c r="H143" s="173">
        <v>1</v>
      </c>
      <c r="I143" s="171">
        <f t="shared" si="7"/>
        <v>19.454887218045112</v>
      </c>
      <c r="J143" s="177" t="s">
        <v>1567</v>
      </c>
      <c r="K143" s="249">
        <v>19.48</v>
      </c>
      <c r="L143" s="250"/>
      <c r="M143" s="262"/>
      <c r="N143" s="252"/>
      <c r="O143" s="252"/>
      <c r="P143" s="260"/>
      <c r="Q143" s="260"/>
      <c r="R143" s="260"/>
      <c r="S143" s="179"/>
      <c r="T143" s="155"/>
      <c r="U143" s="264"/>
      <c r="IQ143" s="203"/>
      <c r="IR143" s="203"/>
    </row>
    <row r="144" spans="1:252" s="157" customFormat="1" ht="13.15" customHeight="1">
      <c r="A144" s="256" t="s">
        <v>1595</v>
      </c>
      <c r="B144" s="175">
        <v>89</v>
      </c>
      <c r="C144" s="176">
        <v>5</v>
      </c>
      <c r="D144" s="160" t="s">
        <v>1572</v>
      </c>
      <c r="E144" s="161" t="s">
        <v>1566</v>
      </c>
      <c r="F144" s="266">
        <v>0.107</v>
      </c>
      <c r="G144" s="261">
        <v>10.42</v>
      </c>
      <c r="H144" s="173">
        <v>1</v>
      </c>
      <c r="I144" s="171">
        <f t="shared" si="7"/>
        <v>10.268714011516314</v>
      </c>
      <c r="J144" s="177" t="s">
        <v>1567</v>
      </c>
      <c r="K144" s="249">
        <v>10.36</v>
      </c>
      <c r="L144" s="250"/>
      <c r="M144" s="262"/>
      <c r="N144" s="252"/>
      <c r="O144" s="252"/>
      <c r="P144" s="260"/>
      <c r="Q144" s="260"/>
      <c r="R144" s="260"/>
      <c r="S144" s="179"/>
      <c r="T144" s="155"/>
      <c r="U144" s="264"/>
      <c r="IQ144" s="203"/>
      <c r="IR144" s="203"/>
    </row>
    <row r="145" spans="1:252" s="157" customFormat="1" ht="13.15" customHeight="1">
      <c r="A145" s="256" t="s">
        <v>1595</v>
      </c>
      <c r="B145" s="175">
        <v>114</v>
      </c>
      <c r="C145" s="176">
        <v>5</v>
      </c>
      <c r="D145" s="160" t="s">
        <v>1572</v>
      </c>
      <c r="E145" s="161" t="s">
        <v>1566</v>
      </c>
      <c r="F145" s="266">
        <v>0.13300000000000001</v>
      </c>
      <c r="G145" s="261">
        <v>9.9499999999999993</v>
      </c>
      <c r="H145" s="173">
        <v>1</v>
      </c>
      <c r="I145" s="171">
        <f t="shared" si="7"/>
        <v>13.366834170854272</v>
      </c>
      <c r="J145" s="177" t="s">
        <v>1567</v>
      </c>
      <c r="K145" s="249">
        <v>13.44</v>
      </c>
      <c r="L145" s="250"/>
      <c r="M145" s="262"/>
      <c r="N145" s="252"/>
      <c r="O145" s="252"/>
      <c r="P145" s="260"/>
      <c r="Q145" s="260"/>
      <c r="R145" s="260"/>
      <c r="S145" s="179"/>
      <c r="T145" s="155"/>
      <c r="U145" s="264"/>
      <c r="IQ145" s="203"/>
      <c r="IR145" s="203"/>
    </row>
    <row r="146" spans="1:252" s="157" customFormat="1" ht="13.15" customHeight="1">
      <c r="A146" s="256" t="s">
        <v>1595</v>
      </c>
      <c r="B146" s="175">
        <v>114</v>
      </c>
      <c r="C146" s="176">
        <v>5</v>
      </c>
      <c r="D146" s="160" t="s">
        <v>1572</v>
      </c>
      <c r="E146" s="161" t="s">
        <v>1566</v>
      </c>
      <c r="F146" s="266">
        <v>0.11799999999999999</v>
      </c>
      <c r="G146" s="261">
        <v>8.83</v>
      </c>
      <c r="H146" s="173">
        <v>1</v>
      </c>
      <c r="I146" s="171">
        <f t="shared" si="7"/>
        <v>13.363533408833522</v>
      </c>
      <c r="J146" s="177" t="s">
        <v>1567</v>
      </c>
      <c r="K146" s="249">
        <v>13.44</v>
      </c>
      <c r="L146" s="250"/>
      <c r="M146" s="262"/>
      <c r="N146" s="252"/>
      <c r="O146" s="252"/>
      <c r="P146" s="260"/>
      <c r="Q146" s="260"/>
      <c r="R146" s="260"/>
      <c r="S146" s="179"/>
      <c r="T146" s="155"/>
      <c r="U146" s="264"/>
      <c r="IQ146" s="203"/>
      <c r="IR146" s="203"/>
    </row>
    <row r="147" spans="1:252" s="157" customFormat="1" ht="13.15" customHeight="1">
      <c r="A147" s="256" t="s">
        <v>1595</v>
      </c>
      <c r="B147" s="175">
        <v>114</v>
      </c>
      <c r="C147" s="176">
        <v>5</v>
      </c>
      <c r="D147" s="160" t="s">
        <v>1572</v>
      </c>
      <c r="E147" s="161" t="s">
        <v>1566</v>
      </c>
      <c r="F147" s="266">
        <v>0.13</v>
      </c>
      <c r="G147" s="261">
        <v>9.6999999999999993</v>
      </c>
      <c r="H147" s="173">
        <v>1</v>
      </c>
      <c r="I147" s="171">
        <f t="shared" si="7"/>
        <v>13.402061855670103</v>
      </c>
      <c r="J147" s="177" t="s">
        <v>1567</v>
      </c>
      <c r="K147" s="249">
        <v>13.44</v>
      </c>
      <c r="L147" s="250"/>
      <c r="M147" s="262"/>
      <c r="N147" s="252"/>
      <c r="O147" s="252"/>
      <c r="P147" s="260"/>
      <c r="Q147" s="260"/>
      <c r="R147" s="260"/>
      <c r="S147" s="179"/>
      <c r="T147" s="155"/>
      <c r="U147" s="264"/>
      <c r="IQ147" s="203"/>
      <c r="IR147" s="203"/>
    </row>
    <row r="148" spans="1:252" s="157" customFormat="1" ht="13.15" customHeight="1">
      <c r="A148" s="256" t="s">
        <v>1597</v>
      </c>
      <c r="B148" s="175">
        <v>114</v>
      </c>
      <c r="C148" s="176">
        <v>10</v>
      </c>
      <c r="D148" s="161" t="s">
        <v>1598</v>
      </c>
      <c r="E148" s="161" t="s">
        <v>1599</v>
      </c>
      <c r="F148" s="266">
        <v>0.30399999999999999</v>
      </c>
      <c r="G148" s="261">
        <v>11.87</v>
      </c>
      <c r="H148" s="173">
        <v>1</v>
      </c>
      <c r="I148" s="171">
        <f t="shared" si="7"/>
        <v>25.610783487784332</v>
      </c>
      <c r="J148" s="177" t="s">
        <v>1567</v>
      </c>
      <c r="K148" s="249">
        <v>25.65</v>
      </c>
      <c r="L148" s="250"/>
      <c r="M148" s="262"/>
      <c r="N148" s="252"/>
      <c r="O148" s="252"/>
      <c r="P148" s="260"/>
      <c r="Q148" s="260"/>
      <c r="R148" s="260"/>
      <c r="S148" s="179"/>
      <c r="T148" s="155"/>
      <c r="U148" s="264"/>
      <c r="IQ148" s="203"/>
      <c r="IR148" s="203"/>
    </row>
    <row r="149" spans="1:252" s="157" customFormat="1" ht="13.15" customHeight="1">
      <c r="A149" s="256" t="s">
        <v>1597</v>
      </c>
      <c r="B149" s="175">
        <v>114</v>
      </c>
      <c r="C149" s="176">
        <v>10</v>
      </c>
      <c r="D149" s="161" t="s">
        <v>1598</v>
      </c>
      <c r="E149" s="161" t="s">
        <v>1599</v>
      </c>
      <c r="F149" s="266">
        <v>0.30399999999999999</v>
      </c>
      <c r="G149" s="261">
        <v>11.87</v>
      </c>
      <c r="H149" s="173">
        <v>1</v>
      </c>
      <c r="I149" s="171">
        <f t="shared" si="7"/>
        <v>25.610783487784332</v>
      </c>
      <c r="J149" s="177" t="s">
        <v>1567</v>
      </c>
      <c r="K149" s="249">
        <v>25.65</v>
      </c>
      <c r="L149" s="250"/>
      <c r="M149" s="262"/>
      <c r="N149" s="252"/>
      <c r="O149" s="252"/>
      <c r="P149" s="260"/>
      <c r="Q149" s="260"/>
      <c r="R149" s="260"/>
      <c r="S149" s="179"/>
      <c r="T149" s="155"/>
      <c r="U149" s="264"/>
      <c r="IQ149" s="203"/>
      <c r="IR149" s="203"/>
    </row>
    <row r="150" spans="1:252" s="157" customFormat="1" ht="13.15" customHeight="1">
      <c r="A150" s="256" t="s">
        <v>1597</v>
      </c>
      <c r="B150" s="175">
        <v>114</v>
      </c>
      <c r="C150" s="176">
        <v>10</v>
      </c>
      <c r="D150" s="161" t="s">
        <v>1598</v>
      </c>
      <c r="E150" s="161" t="s">
        <v>1599</v>
      </c>
      <c r="F150" s="266">
        <v>0.30399999999999999</v>
      </c>
      <c r="G150" s="261">
        <v>11.87</v>
      </c>
      <c r="H150" s="173">
        <v>1</v>
      </c>
      <c r="I150" s="171">
        <f t="shared" si="7"/>
        <v>25.610783487784332</v>
      </c>
      <c r="J150" s="177" t="s">
        <v>1567</v>
      </c>
      <c r="K150" s="249">
        <v>25.65</v>
      </c>
      <c r="L150" s="250"/>
      <c r="M150" s="262"/>
      <c r="N150" s="252"/>
      <c r="O150" s="252"/>
      <c r="P150" s="260"/>
      <c r="Q150" s="260"/>
      <c r="R150" s="260"/>
      <c r="S150" s="179"/>
      <c r="T150" s="155"/>
      <c r="U150" s="264"/>
      <c r="IQ150" s="203"/>
      <c r="IR150" s="203"/>
    </row>
    <row r="151" spans="1:252" s="157" customFormat="1" ht="13.15" customHeight="1">
      <c r="A151" s="256" t="s">
        <v>1597</v>
      </c>
      <c r="B151" s="175">
        <v>114</v>
      </c>
      <c r="C151" s="176">
        <v>10</v>
      </c>
      <c r="D151" s="161" t="s">
        <v>1598</v>
      </c>
      <c r="E151" s="161" t="s">
        <v>1599</v>
      </c>
      <c r="F151" s="266">
        <v>0.30399999999999999</v>
      </c>
      <c r="G151" s="261">
        <v>11.87</v>
      </c>
      <c r="H151" s="173">
        <v>1</v>
      </c>
      <c r="I151" s="171">
        <f t="shared" si="7"/>
        <v>25.610783487784332</v>
      </c>
      <c r="J151" s="177" t="s">
        <v>1567</v>
      </c>
      <c r="K151" s="249">
        <v>25.65</v>
      </c>
      <c r="L151" s="250"/>
      <c r="M151" s="262"/>
      <c r="N151" s="252"/>
      <c r="O151" s="252"/>
      <c r="P151" s="260"/>
      <c r="Q151" s="260"/>
      <c r="R151" s="260"/>
      <c r="S151" s="179"/>
      <c r="T151" s="155"/>
      <c r="U151" s="264"/>
      <c r="IQ151" s="203"/>
      <c r="IR151" s="203"/>
    </row>
    <row r="152" spans="1:252" s="157" customFormat="1" ht="13.15" customHeight="1">
      <c r="A152" s="256" t="s">
        <v>1597</v>
      </c>
      <c r="B152" s="175">
        <v>89</v>
      </c>
      <c r="C152" s="176">
        <v>6</v>
      </c>
      <c r="D152" s="160" t="s">
        <v>1572</v>
      </c>
      <c r="E152" s="161" t="s">
        <v>1566</v>
      </c>
      <c r="F152" s="266">
        <v>0.13200000000000001</v>
      </c>
      <c r="G152" s="261">
        <v>10.78</v>
      </c>
      <c r="H152" s="173">
        <v>1</v>
      </c>
      <c r="I152" s="171">
        <f t="shared" si="7"/>
        <v>12.244897959183675</v>
      </c>
      <c r="J152" s="177" t="s">
        <v>1567</v>
      </c>
      <c r="K152" s="249">
        <v>12.28</v>
      </c>
      <c r="L152" s="250"/>
      <c r="M152" s="262"/>
      <c r="N152" s="252"/>
      <c r="O152" s="252"/>
      <c r="P152" s="260"/>
      <c r="Q152" s="260"/>
      <c r="R152" s="260"/>
      <c r="S152" s="179"/>
      <c r="T152" s="155"/>
      <c r="U152" s="264"/>
      <c r="IQ152" s="203"/>
      <c r="IR152" s="203"/>
    </row>
    <row r="153" spans="1:252" s="157" customFormat="1" ht="13.15" customHeight="1">
      <c r="A153" s="256" t="s">
        <v>1597</v>
      </c>
      <c r="B153" s="175">
        <v>89</v>
      </c>
      <c r="C153" s="176">
        <v>10</v>
      </c>
      <c r="D153" s="160" t="s">
        <v>1572</v>
      </c>
      <c r="E153" s="161" t="s">
        <v>1573</v>
      </c>
      <c r="F153" s="266">
        <v>0.19700000000000001</v>
      </c>
      <c r="G153" s="261">
        <v>10.14</v>
      </c>
      <c r="H153" s="173">
        <v>1</v>
      </c>
      <c r="I153" s="171">
        <f t="shared" si="7"/>
        <v>19.42800788954635</v>
      </c>
      <c r="J153" s="177" t="s">
        <v>1567</v>
      </c>
      <c r="K153" s="249">
        <v>19.48</v>
      </c>
      <c r="L153" s="250"/>
      <c r="M153" s="262"/>
      <c r="N153" s="252"/>
      <c r="O153" s="252"/>
      <c r="P153" s="260"/>
      <c r="Q153" s="260"/>
      <c r="R153" s="260"/>
      <c r="S153" s="179"/>
      <c r="T153" s="155"/>
      <c r="U153" s="264"/>
      <c r="IQ153" s="203"/>
      <c r="IR153" s="203"/>
    </row>
    <row r="154" spans="1:252" s="157" customFormat="1" ht="13.15" customHeight="1">
      <c r="A154" s="256" t="s">
        <v>1597</v>
      </c>
      <c r="B154" s="175">
        <v>89</v>
      </c>
      <c r="C154" s="176">
        <v>10</v>
      </c>
      <c r="D154" s="161" t="s">
        <v>1600</v>
      </c>
      <c r="E154" s="161" t="s">
        <v>1573</v>
      </c>
      <c r="F154" s="266">
        <v>0.21199999999999999</v>
      </c>
      <c r="G154" s="261">
        <v>10.88</v>
      </c>
      <c r="H154" s="173">
        <v>1</v>
      </c>
      <c r="I154" s="171">
        <f t="shared" si="7"/>
        <v>19.485294117647054</v>
      </c>
      <c r="J154" s="177" t="s">
        <v>1567</v>
      </c>
      <c r="K154" s="249">
        <v>19.48</v>
      </c>
      <c r="L154" s="250"/>
      <c r="M154" s="262"/>
      <c r="N154" s="252"/>
      <c r="O154" s="252"/>
      <c r="P154" s="260"/>
      <c r="Q154" s="260"/>
      <c r="R154" s="260"/>
      <c r="S154" s="179"/>
      <c r="T154" s="155"/>
      <c r="U154" s="264"/>
      <c r="IQ154" s="203"/>
      <c r="IR154" s="203"/>
    </row>
    <row r="155" spans="1:252" s="157" customFormat="1" ht="13.15" customHeight="1">
      <c r="A155" s="256" t="s">
        <v>1601</v>
      </c>
      <c r="B155" s="175">
        <v>114</v>
      </c>
      <c r="C155" s="176">
        <v>9</v>
      </c>
      <c r="D155" s="160" t="s">
        <v>1572</v>
      </c>
      <c r="E155" s="161" t="s">
        <v>1566</v>
      </c>
      <c r="F155" s="266">
        <v>0.23499999999999999</v>
      </c>
      <c r="G155" s="261">
        <v>10.119999999999999</v>
      </c>
      <c r="H155" s="173">
        <v>1</v>
      </c>
      <c r="I155" s="171">
        <f t="shared" si="7"/>
        <v>23.221343873517789</v>
      </c>
      <c r="J155" s="177" t="s">
        <v>1567</v>
      </c>
      <c r="K155" s="249">
        <v>23.3</v>
      </c>
      <c r="L155" s="250"/>
      <c r="M155" s="262"/>
      <c r="N155" s="252"/>
      <c r="O155" s="252"/>
      <c r="P155" s="260"/>
      <c r="Q155" s="260"/>
      <c r="R155" s="260"/>
      <c r="S155" s="179"/>
      <c r="T155" s="155"/>
      <c r="U155" s="264"/>
      <c r="IQ155" s="203"/>
      <c r="IR155" s="203"/>
    </row>
    <row r="156" spans="1:252" s="157" customFormat="1" ht="13.15" customHeight="1">
      <c r="A156" s="256" t="s">
        <v>1601</v>
      </c>
      <c r="B156" s="175">
        <v>114</v>
      </c>
      <c r="C156" s="176">
        <v>9</v>
      </c>
      <c r="D156" s="160" t="s">
        <v>1572</v>
      </c>
      <c r="E156" s="161" t="s">
        <v>1573</v>
      </c>
      <c r="F156" s="266">
        <v>0.188</v>
      </c>
      <c r="G156" s="261">
        <v>8.07</v>
      </c>
      <c r="H156" s="173">
        <v>1</v>
      </c>
      <c r="I156" s="171">
        <f t="shared" si="7"/>
        <v>23.296158612143742</v>
      </c>
      <c r="J156" s="177" t="s">
        <v>1567</v>
      </c>
      <c r="K156" s="249">
        <v>23.3</v>
      </c>
      <c r="L156" s="250"/>
      <c r="M156" s="262"/>
      <c r="N156" s="252"/>
      <c r="O156" s="252"/>
      <c r="P156" s="260"/>
      <c r="Q156" s="260"/>
      <c r="R156" s="260"/>
      <c r="S156" s="179"/>
      <c r="T156" s="155"/>
      <c r="U156" s="264"/>
      <c r="IQ156" s="203"/>
      <c r="IR156" s="203"/>
    </row>
    <row r="157" spans="1:252" s="157" customFormat="1" ht="13.15" customHeight="1">
      <c r="A157" s="256" t="s">
        <v>1601</v>
      </c>
      <c r="B157" s="175">
        <v>114</v>
      </c>
      <c r="C157" s="176">
        <v>10</v>
      </c>
      <c r="D157" s="160" t="s">
        <v>1572</v>
      </c>
      <c r="E157" s="161" t="s">
        <v>1602</v>
      </c>
      <c r="F157" s="266">
        <v>0.26500000000000001</v>
      </c>
      <c r="G157" s="261">
        <v>10.34</v>
      </c>
      <c r="H157" s="173">
        <v>1</v>
      </c>
      <c r="I157" s="171">
        <f t="shared" si="7"/>
        <v>25.628626692456482</v>
      </c>
      <c r="J157" s="177" t="s">
        <v>1567</v>
      </c>
      <c r="K157" s="249">
        <v>25.65</v>
      </c>
      <c r="L157" s="250"/>
      <c r="M157" s="262"/>
      <c r="N157" s="252"/>
      <c r="O157" s="252"/>
      <c r="P157" s="260"/>
      <c r="Q157" s="260"/>
      <c r="R157" s="260"/>
      <c r="S157" s="179"/>
      <c r="T157" s="155"/>
      <c r="U157" s="264"/>
      <c r="IQ157" s="203"/>
      <c r="IR157" s="203"/>
    </row>
    <row r="158" spans="1:252" s="157" customFormat="1" ht="13.15" customHeight="1">
      <c r="A158" s="256" t="s">
        <v>1601</v>
      </c>
      <c r="B158" s="175">
        <v>114</v>
      </c>
      <c r="C158" s="176">
        <v>10</v>
      </c>
      <c r="D158" s="160" t="s">
        <v>1572</v>
      </c>
      <c r="E158" s="161" t="s">
        <v>1602</v>
      </c>
      <c r="F158" s="266">
        <v>0.26400000000000001</v>
      </c>
      <c r="G158" s="261">
        <v>10.3</v>
      </c>
      <c r="H158" s="173">
        <v>1</v>
      </c>
      <c r="I158" s="171">
        <f t="shared" si="7"/>
        <v>25.631067961165048</v>
      </c>
      <c r="J158" s="177" t="s">
        <v>1567</v>
      </c>
      <c r="K158" s="249">
        <v>25.65</v>
      </c>
      <c r="L158" s="250"/>
      <c r="M158" s="262"/>
      <c r="N158" s="252"/>
      <c r="O158" s="252"/>
      <c r="P158" s="260"/>
      <c r="Q158" s="260"/>
      <c r="R158" s="260"/>
      <c r="S158" s="179"/>
      <c r="T158" s="155"/>
      <c r="U158" s="264"/>
      <c r="IQ158" s="203"/>
      <c r="IR158" s="203"/>
    </row>
    <row r="159" spans="1:252" s="157" customFormat="1" ht="13.15" customHeight="1">
      <c r="A159" s="256" t="s">
        <v>1601</v>
      </c>
      <c r="B159" s="175">
        <v>89</v>
      </c>
      <c r="C159" s="176">
        <v>11</v>
      </c>
      <c r="D159" s="160" t="s">
        <v>1572</v>
      </c>
      <c r="E159" s="161" t="s">
        <v>1573</v>
      </c>
      <c r="F159" s="266">
        <v>0.214</v>
      </c>
      <c r="G159" s="261">
        <v>10.130000000000001</v>
      </c>
      <c r="H159" s="173">
        <v>1</v>
      </c>
      <c r="I159" s="171">
        <f t="shared" si="7"/>
        <v>21.125370187561696</v>
      </c>
      <c r="J159" s="177" t="s">
        <v>1567</v>
      </c>
      <c r="K159" s="249">
        <v>21.16</v>
      </c>
      <c r="L159" s="250"/>
      <c r="M159" s="262"/>
      <c r="N159" s="252"/>
      <c r="O159" s="252"/>
      <c r="P159" s="260"/>
      <c r="Q159" s="260"/>
      <c r="R159" s="260"/>
      <c r="S159" s="179"/>
      <c r="T159" s="155"/>
      <c r="U159" s="264"/>
      <c r="IQ159" s="203"/>
      <c r="IR159" s="203"/>
    </row>
    <row r="160" spans="1:252" s="157" customFormat="1" ht="13.15" customHeight="1">
      <c r="A160" s="256" t="s">
        <v>1601</v>
      </c>
      <c r="B160" s="175">
        <v>114</v>
      </c>
      <c r="C160" s="176">
        <v>12</v>
      </c>
      <c r="D160" s="160" t="s">
        <v>1572</v>
      </c>
      <c r="E160" s="161" t="s">
        <v>1566</v>
      </c>
      <c r="F160" s="266">
        <v>0.25700000000000001</v>
      </c>
      <c r="G160" s="261">
        <v>8.52</v>
      </c>
      <c r="H160" s="173">
        <v>1</v>
      </c>
      <c r="I160" s="171">
        <f t="shared" si="7"/>
        <v>30.164319248826295</v>
      </c>
      <c r="J160" s="177" t="s">
        <v>1567</v>
      </c>
      <c r="K160" s="249">
        <v>30.18</v>
      </c>
      <c r="L160" s="250"/>
      <c r="M160" s="262"/>
      <c r="N160" s="252"/>
      <c r="O160" s="252"/>
      <c r="P160" s="260"/>
      <c r="Q160" s="260"/>
      <c r="R160" s="260"/>
      <c r="S160" s="179"/>
      <c r="T160" s="155"/>
      <c r="U160" s="264"/>
      <c r="IQ160" s="203"/>
      <c r="IR160" s="203"/>
    </row>
    <row r="161" spans="1:252" s="157" customFormat="1" ht="13.15" customHeight="1">
      <c r="A161" s="256" t="s">
        <v>1601</v>
      </c>
      <c r="B161" s="175">
        <v>89</v>
      </c>
      <c r="C161" s="176">
        <v>6</v>
      </c>
      <c r="D161" s="160" t="s">
        <v>1572</v>
      </c>
      <c r="E161" s="161" t="s">
        <v>1566</v>
      </c>
      <c r="F161" s="266">
        <v>0.13600000000000001</v>
      </c>
      <c r="G161" s="261">
        <v>11.07</v>
      </c>
      <c r="H161" s="173">
        <v>1</v>
      </c>
      <c r="I161" s="171">
        <f t="shared" si="7"/>
        <v>12.285456187895214</v>
      </c>
      <c r="J161" s="177" t="s">
        <v>1567</v>
      </c>
      <c r="K161" s="249">
        <v>12.28</v>
      </c>
      <c r="L161" s="250"/>
      <c r="M161" s="262"/>
      <c r="N161" s="252"/>
      <c r="O161" s="252"/>
      <c r="P161" s="260"/>
      <c r="Q161" s="260"/>
      <c r="R161" s="260"/>
      <c r="S161" s="179"/>
      <c r="T161" s="155"/>
      <c r="U161" s="264"/>
      <c r="IQ161" s="203"/>
      <c r="IR161" s="203"/>
    </row>
    <row r="162" spans="1:252" s="157" customFormat="1" ht="13.15" customHeight="1">
      <c r="A162" s="256" t="s">
        <v>1601</v>
      </c>
      <c r="B162" s="175">
        <v>114</v>
      </c>
      <c r="C162" s="176">
        <v>10</v>
      </c>
      <c r="D162" s="160" t="s">
        <v>1572</v>
      </c>
      <c r="E162" s="161" t="s">
        <v>1599</v>
      </c>
      <c r="F162" s="266">
        <v>0.30399999999999999</v>
      </c>
      <c r="G162" s="261">
        <v>11.86</v>
      </c>
      <c r="H162" s="173">
        <v>1</v>
      </c>
      <c r="I162" s="171">
        <f t="shared" si="7"/>
        <v>25.632377740303543</v>
      </c>
      <c r="J162" s="177" t="s">
        <v>1567</v>
      </c>
      <c r="K162" s="249">
        <v>25.65</v>
      </c>
      <c r="L162" s="250"/>
      <c r="M162" s="262"/>
      <c r="N162" s="252"/>
      <c r="O162" s="252"/>
      <c r="P162" s="260"/>
      <c r="Q162" s="260"/>
      <c r="R162" s="260"/>
      <c r="S162" s="179"/>
      <c r="T162" s="155"/>
      <c r="U162" s="264"/>
      <c r="IQ162" s="203"/>
      <c r="IR162" s="203"/>
    </row>
    <row r="163" spans="1:252" s="157" customFormat="1" ht="13.15" customHeight="1">
      <c r="A163" s="172" t="s">
        <v>1603</v>
      </c>
      <c r="B163" s="175">
        <v>159</v>
      </c>
      <c r="C163" s="176">
        <v>12</v>
      </c>
      <c r="D163" s="160" t="s">
        <v>1572</v>
      </c>
      <c r="E163" s="161" t="s">
        <v>1573</v>
      </c>
      <c r="F163" s="266">
        <v>1.7989999999999999</v>
      </c>
      <c r="G163" s="261">
        <v>41.1</v>
      </c>
      <c r="H163" s="173">
        <v>6</v>
      </c>
      <c r="I163" s="171">
        <f>1.799/41.1*1000</f>
        <v>43.771289537712896</v>
      </c>
      <c r="J163" s="177" t="s">
        <v>1567</v>
      </c>
      <c r="K163" s="249">
        <v>43.5</v>
      </c>
      <c r="L163" s="250"/>
      <c r="M163" s="262"/>
      <c r="N163" s="252"/>
      <c r="O163" s="252"/>
      <c r="P163" s="260"/>
      <c r="Q163" s="260"/>
      <c r="R163" s="260"/>
      <c r="S163" s="179"/>
      <c r="T163" s="155"/>
      <c r="U163" s="264"/>
    </row>
    <row r="164" spans="1:252" s="157" customFormat="1" ht="13.15" customHeight="1">
      <c r="A164" s="172" t="s">
        <v>1603</v>
      </c>
      <c r="B164" s="175">
        <v>89</v>
      </c>
      <c r="C164" s="176">
        <v>10</v>
      </c>
      <c r="D164" s="160" t="s">
        <v>1572</v>
      </c>
      <c r="E164" s="161" t="s">
        <v>1566</v>
      </c>
      <c r="F164" s="266">
        <v>0.17799999999999999</v>
      </c>
      <c r="G164" s="261">
        <v>8.8000000000000007</v>
      </c>
      <c r="H164" s="173">
        <v>1</v>
      </c>
      <c r="I164" s="171">
        <f>0.178/8.8*1000</f>
        <v>20.227272727272727</v>
      </c>
      <c r="J164" s="177" t="s">
        <v>1567</v>
      </c>
      <c r="K164" s="249">
        <v>19.48</v>
      </c>
      <c r="L164" s="250"/>
      <c r="M164" s="262"/>
      <c r="N164" s="252"/>
      <c r="O164" s="252"/>
      <c r="P164" s="260"/>
      <c r="Q164" s="260"/>
      <c r="R164" s="260"/>
      <c r="S164" s="179"/>
      <c r="T164" s="155"/>
      <c r="U164" s="264"/>
    </row>
    <row r="165" spans="1:252" s="157" customFormat="1" ht="13.15" customHeight="1">
      <c r="A165" s="172" t="s">
        <v>1603</v>
      </c>
      <c r="B165" s="175">
        <v>133</v>
      </c>
      <c r="C165" s="176">
        <v>5</v>
      </c>
      <c r="D165" s="160" t="s">
        <v>1572</v>
      </c>
      <c r="E165" s="161" t="s">
        <v>1604</v>
      </c>
      <c r="F165" s="266">
        <v>0.28999999999999998</v>
      </c>
      <c r="G165" s="261">
        <v>17.2</v>
      </c>
      <c r="H165" s="173">
        <v>2</v>
      </c>
      <c r="I165" s="171">
        <f>0.29/17.2*1000</f>
        <v>16.86046511627907</v>
      </c>
      <c r="J165" s="177" t="s">
        <v>1567</v>
      </c>
      <c r="K165" s="249">
        <v>15.78</v>
      </c>
      <c r="L165" s="250"/>
      <c r="M165" s="262"/>
      <c r="N165" s="252"/>
      <c r="O165" s="252"/>
      <c r="P165" s="260"/>
      <c r="Q165" s="260"/>
      <c r="R165" s="260"/>
      <c r="S165" s="179"/>
      <c r="T165" s="155"/>
      <c r="U165" s="264"/>
    </row>
    <row r="166" spans="1:252" s="157" customFormat="1" ht="13.15" customHeight="1">
      <c r="A166" s="172" t="s">
        <v>1603</v>
      </c>
      <c r="B166" s="175">
        <v>159</v>
      </c>
      <c r="C166" s="176">
        <v>16</v>
      </c>
      <c r="D166" s="160" t="s">
        <v>1572</v>
      </c>
      <c r="E166" s="161" t="s">
        <v>1604</v>
      </c>
      <c r="F166" s="266">
        <v>0.34</v>
      </c>
      <c r="G166" s="261">
        <v>5.65</v>
      </c>
      <c r="H166" s="173">
        <v>1</v>
      </c>
      <c r="I166" s="171">
        <f>0.34/5.65*1000</f>
        <v>60.176991150442475</v>
      </c>
      <c r="J166" s="177" t="s">
        <v>1567</v>
      </c>
      <c r="K166" s="249">
        <v>56.43</v>
      </c>
      <c r="L166" s="250"/>
      <c r="M166" s="262"/>
      <c r="N166" s="252"/>
      <c r="O166" s="252"/>
      <c r="P166" s="260"/>
      <c r="Q166" s="260"/>
      <c r="R166" s="260"/>
      <c r="S166" s="179"/>
      <c r="T166" s="155"/>
      <c r="U166" s="264"/>
    </row>
    <row r="167" spans="1:252" s="157" customFormat="1" ht="13.15" customHeight="1">
      <c r="A167" s="172" t="s">
        <v>1603</v>
      </c>
      <c r="B167" s="175">
        <v>89</v>
      </c>
      <c r="C167" s="176">
        <v>10</v>
      </c>
      <c r="D167" s="160" t="s">
        <v>1572</v>
      </c>
      <c r="E167" s="161" t="s">
        <v>1573</v>
      </c>
      <c r="F167" s="266">
        <v>0.75600000000000001</v>
      </c>
      <c r="G167" s="261">
        <v>38.85</v>
      </c>
      <c r="H167" s="173">
        <v>4</v>
      </c>
      <c r="I167" s="171">
        <f>0.756/38.85*1000</f>
        <v>19.45945945945946</v>
      </c>
      <c r="J167" s="177" t="s">
        <v>1567</v>
      </c>
      <c r="K167" s="249">
        <v>19.48</v>
      </c>
      <c r="L167" s="250"/>
      <c r="M167" s="262"/>
      <c r="N167" s="252"/>
      <c r="O167" s="252"/>
      <c r="P167" s="260"/>
      <c r="Q167" s="260"/>
      <c r="R167" s="260"/>
      <c r="S167" s="179"/>
      <c r="T167" s="155"/>
      <c r="U167" s="264"/>
    </row>
    <row r="168" spans="1:252" s="157" customFormat="1" ht="13.15" customHeight="1">
      <c r="A168" s="172" t="s">
        <v>1603</v>
      </c>
      <c r="B168" s="175">
        <v>114</v>
      </c>
      <c r="C168" s="176">
        <v>9</v>
      </c>
      <c r="D168" s="160" t="s">
        <v>1572</v>
      </c>
      <c r="E168" s="161" t="s">
        <v>1573</v>
      </c>
      <c r="F168" s="266">
        <v>0.48599999999999999</v>
      </c>
      <c r="G168" s="261">
        <v>20.2</v>
      </c>
      <c r="H168" s="173">
        <v>2</v>
      </c>
      <c r="I168" s="171">
        <f>0.486/20.2*1000</f>
        <v>24.059405940594061</v>
      </c>
      <c r="J168" s="177" t="s">
        <v>1567</v>
      </c>
      <c r="K168" s="249">
        <v>23.3</v>
      </c>
      <c r="L168" s="250"/>
      <c r="M168" s="262"/>
      <c r="N168" s="252"/>
      <c r="O168" s="252"/>
      <c r="P168" s="260"/>
      <c r="Q168" s="260"/>
      <c r="R168" s="260"/>
      <c r="S168" s="179"/>
      <c r="T168" s="155"/>
      <c r="U168" s="264"/>
    </row>
    <row r="169" spans="1:252" s="157" customFormat="1" ht="13.15" customHeight="1">
      <c r="A169" s="172" t="s">
        <v>1603</v>
      </c>
      <c r="B169" s="175">
        <v>89</v>
      </c>
      <c r="C169" s="176">
        <v>10</v>
      </c>
      <c r="D169" s="160" t="s">
        <v>1572</v>
      </c>
      <c r="E169" s="161" t="s">
        <v>1573</v>
      </c>
      <c r="F169" s="266">
        <v>0.38200000000000001</v>
      </c>
      <c r="G169" s="261">
        <v>19.329999999999998</v>
      </c>
      <c r="H169" s="173">
        <v>2</v>
      </c>
      <c r="I169" s="171">
        <f>0.382/19.33*1000</f>
        <v>19.762027935851009</v>
      </c>
      <c r="J169" s="177" t="s">
        <v>1567</v>
      </c>
      <c r="K169" s="249">
        <v>19.48</v>
      </c>
      <c r="L169" s="250"/>
      <c r="M169" s="262"/>
      <c r="N169" s="252"/>
      <c r="O169" s="252"/>
      <c r="P169" s="260"/>
      <c r="Q169" s="260"/>
      <c r="R169" s="260"/>
      <c r="S169" s="179"/>
      <c r="T169" s="155"/>
      <c r="U169" s="264"/>
    </row>
    <row r="170" spans="1:252" s="157" customFormat="1" ht="13.15" customHeight="1">
      <c r="A170" s="172" t="s">
        <v>1603</v>
      </c>
      <c r="B170" s="175">
        <v>159</v>
      </c>
      <c r="C170" s="176">
        <v>16</v>
      </c>
      <c r="D170" s="160" t="s">
        <v>1572</v>
      </c>
      <c r="E170" s="161" t="s">
        <v>1604</v>
      </c>
      <c r="F170" s="266">
        <v>0.97899999999999998</v>
      </c>
      <c r="G170" s="261">
        <v>17</v>
      </c>
      <c r="H170" s="173">
        <v>3</v>
      </c>
      <c r="I170" s="171">
        <f>0.979/17*1000</f>
        <v>57.588235294117645</v>
      </c>
      <c r="J170" s="177" t="s">
        <v>1567</v>
      </c>
      <c r="K170" s="249">
        <v>56.43</v>
      </c>
      <c r="L170" s="250"/>
      <c r="M170" s="262"/>
      <c r="N170" s="252"/>
      <c r="O170" s="252"/>
      <c r="P170" s="260"/>
      <c r="Q170" s="260"/>
      <c r="R170" s="260"/>
      <c r="S170" s="179"/>
      <c r="T170" s="155"/>
      <c r="U170" s="264"/>
    </row>
    <row r="171" spans="1:252" s="157" customFormat="1" ht="13.15" customHeight="1">
      <c r="A171" s="172" t="s">
        <v>1605</v>
      </c>
      <c r="B171" s="158">
        <v>168</v>
      </c>
      <c r="C171" s="159">
        <v>7</v>
      </c>
      <c r="D171" s="160" t="s">
        <v>1572</v>
      </c>
      <c r="E171" s="161" t="s">
        <v>1566</v>
      </c>
      <c r="F171" s="266">
        <v>0.83099999999999996</v>
      </c>
      <c r="G171" s="261">
        <v>29.67</v>
      </c>
      <c r="H171" s="173">
        <v>3</v>
      </c>
      <c r="I171" s="171">
        <f>0.831/29.67*1000</f>
        <v>28.00808897876643</v>
      </c>
      <c r="J171" s="177" t="s">
        <v>1567</v>
      </c>
      <c r="K171" s="249">
        <v>27.79</v>
      </c>
      <c r="L171" s="250"/>
      <c r="M171" s="251"/>
      <c r="N171" s="252"/>
      <c r="O171" s="167"/>
      <c r="P171" s="168"/>
      <c r="Q171" s="168"/>
      <c r="R171" s="168"/>
      <c r="S171" s="154"/>
      <c r="T171" s="155"/>
      <c r="U171" s="156"/>
      <c r="IQ171" s="203"/>
      <c r="IR171" s="203"/>
    </row>
    <row r="172" spans="1:252" s="157" customFormat="1" ht="13.15" customHeight="1">
      <c r="A172" s="172" t="s">
        <v>1605</v>
      </c>
      <c r="B172" s="175">
        <v>159</v>
      </c>
      <c r="C172" s="176">
        <v>14</v>
      </c>
      <c r="D172" s="160" t="s">
        <v>1572</v>
      </c>
      <c r="E172" s="161" t="s">
        <v>1573</v>
      </c>
      <c r="F172" s="266">
        <f>2.431</f>
        <v>2.431</v>
      </c>
      <c r="G172" s="261">
        <v>46.24</v>
      </c>
      <c r="H172" s="173">
        <v>7</v>
      </c>
      <c r="I172" s="171">
        <f>2.431/46.24*1000</f>
        <v>52.573529411764703</v>
      </c>
      <c r="J172" s="177" t="s">
        <v>1567</v>
      </c>
      <c r="K172" s="249">
        <v>50.06</v>
      </c>
      <c r="L172" s="250"/>
      <c r="M172" s="262"/>
      <c r="N172" s="252"/>
      <c r="O172" s="252"/>
      <c r="P172" s="260"/>
      <c r="Q172" s="260"/>
      <c r="R172" s="260"/>
      <c r="S172" s="179"/>
      <c r="T172" s="155"/>
      <c r="U172" s="264"/>
    </row>
    <row r="173" spans="1:252" s="157" customFormat="1" ht="13.15" customHeight="1">
      <c r="A173" s="172" t="s">
        <v>1605</v>
      </c>
      <c r="B173" s="175">
        <v>159</v>
      </c>
      <c r="C173" s="176">
        <v>15</v>
      </c>
      <c r="D173" s="160" t="s">
        <v>1572</v>
      </c>
      <c r="E173" s="161" t="s">
        <v>1604</v>
      </c>
      <c r="F173" s="266">
        <v>3.202</v>
      </c>
      <c r="G173" s="261">
        <v>59.11</v>
      </c>
      <c r="H173" s="173">
        <v>10</v>
      </c>
      <c r="I173" s="171">
        <f>3.202/59.11*1000</f>
        <v>54.170191169006934</v>
      </c>
      <c r="J173" s="177" t="s">
        <v>1567</v>
      </c>
      <c r="K173" s="249">
        <v>53.27</v>
      </c>
      <c r="L173" s="250"/>
      <c r="M173" s="262"/>
      <c r="N173" s="252"/>
      <c r="O173" s="252"/>
      <c r="P173" s="260"/>
      <c r="Q173" s="260"/>
      <c r="R173" s="260"/>
      <c r="S173" s="179"/>
      <c r="T173" s="155"/>
      <c r="U173" s="264"/>
    </row>
    <row r="174" spans="1:252" s="157" customFormat="1" ht="13.15" customHeight="1">
      <c r="A174" s="172" t="s">
        <v>1605</v>
      </c>
      <c r="B174" s="175">
        <v>89</v>
      </c>
      <c r="C174" s="176">
        <v>12</v>
      </c>
      <c r="D174" s="160" t="s">
        <v>1572</v>
      </c>
      <c r="E174" s="161" t="s">
        <v>1566</v>
      </c>
      <c r="F174" s="266">
        <v>0.9</v>
      </c>
      <c r="G174" s="261">
        <v>41.57</v>
      </c>
      <c r="H174" s="173">
        <v>4</v>
      </c>
      <c r="I174" s="171">
        <f>0.9/41.57*1000</f>
        <v>21.650228530190041</v>
      </c>
      <c r="J174" s="177" t="s">
        <v>1567</v>
      </c>
      <c r="K174" s="249">
        <v>22.79</v>
      </c>
      <c r="L174" s="250"/>
      <c r="M174" s="262"/>
      <c r="N174" s="252"/>
      <c r="O174" s="252"/>
      <c r="P174" s="260"/>
      <c r="Q174" s="260"/>
      <c r="R174" s="260"/>
      <c r="S174" s="179"/>
      <c r="T174" s="155"/>
      <c r="U174" s="264"/>
      <c r="IQ174" s="203"/>
      <c r="IR174" s="203"/>
    </row>
    <row r="175" spans="1:252" s="157" customFormat="1" ht="13.15" customHeight="1">
      <c r="A175" s="172" t="s">
        <v>1605</v>
      </c>
      <c r="B175" s="175">
        <v>159</v>
      </c>
      <c r="C175" s="176">
        <v>14</v>
      </c>
      <c r="D175" s="160" t="s">
        <v>1572</v>
      </c>
      <c r="E175" s="161" t="s">
        <v>1604</v>
      </c>
      <c r="F175" s="266">
        <f>5.31-0.301-0.15</f>
        <v>4.8589999999999991</v>
      </c>
      <c r="G175" s="261">
        <f>105-6.03-3</f>
        <v>95.97</v>
      </c>
      <c r="H175" s="173">
        <v>16</v>
      </c>
      <c r="I175" s="171">
        <f>5.31/105*1000</f>
        <v>50.571428571428562</v>
      </c>
      <c r="J175" s="177" t="s">
        <v>1567</v>
      </c>
      <c r="K175" s="249">
        <v>50.06</v>
      </c>
      <c r="L175" s="250"/>
      <c r="M175" s="262"/>
      <c r="N175" s="252"/>
      <c r="O175" s="252"/>
      <c r="P175" s="260"/>
      <c r="Q175" s="260"/>
      <c r="R175" s="260"/>
      <c r="S175" s="179"/>
      <c r="T175" s="155"/>
      <c r="U175" s="264"/>
    </row>
    <row r="176" spans="1:252" s="157" customFormat="1" ht="13.15" customHeight="1">
      <c r="A176" s="172" t="s">
        <v>1605</v>
      </c>
      <c r="B176" s="175">
        <v>133</v>
      </c>
      <c r="C176" s="176">
        <v>5</v>
      </c>
      <c r="D176" s="160" t="s">
        <v>1572</v>
      </c>
      <c r="E176" s="161" t="s">
        <v>1604</v>
      </c>
      <c r="F176" s="266">
        <v>0.151</v>
      </c>
      <c r="G176" s="261">
        <v>9.73</v>
      </c>
      <c r="H176" s="173">
        <v>1</v>
      </c>
      <c r="I176" s="171">
        <f>0.151/9.73*1000</f>
        <v>15.519013360739978</v>
      </c>
      <c r="J176" s="177" t="s">
        <v>1567</v>
      </c>
      <c r="K176" s="249">
        <v>15.78</v>
      </c>
      <c r="L176" s="250"/>
      <c r="M176" s="262"/>
      <c r="N176" s="252"/>
      <c r="O176" s="252"/>
      <c r="P176" s="260"/>
      <c r="Q176" s="260"/>
      <c r="R176" s="260"/>
      <c r="S176" s="179"/>
      <c r="T176" s="155"/>
      <c r="U176" s="264"/>
    </row>
    <row r="177" spans="1:255" s="157" customFormat="1" ht="13.15" customHeight="1">
      <c r="A177" s="172" t="s">
        <v>1605</v>
      </c>
      <c r="B177" s="175">
        <v>159</v>
      </c>
      <c r="C177" s="176">
        <v>5</v>
      </c>
      <c r="D177" s="161" t="s">
        <v>1562</v>
      </c>
      <c r="E177" s="161" t="s">
        <v>1573</v>
      </c>
      <c r="F177" s="266">
        <v>0.19400000000000001</v>
      </c>
      <c r="G177" s="261">
        <v>10.08</v>
      </c>
      <c r="H177" s="173">
        <v>1</v>
      </c>
      <c r="I177" s="171">
        <f>0.194/10.08*1000</f>
        <v>19.246031746031747</v>
      </c>
      <c r="J177" s="177" t="s">
        <v>1567</v>
      </c>
      <c r="K177" s="249">
        <v>18.989999999999998</v>
      </c>
      <c r="L177" s="250"/>
      <c r="M177" s="262"/>
      <c r="N177" s="252"/>
      <c r="O177" s="252"/>
      <c r="P177" s="260"/>
      <c r="Q177" s="260"/>
      <c r="R177" s="260"/>
      <c r="S177" s="179"/>
      <c r="T177" s="155"/>
      <c r="U177" s="264"/>
      <c r="IQ177" s="203"/>
      <c r="IR177" s="203"/>
    </row>
    <row r="178" spans="1:255" s="157" customFormat="1" ht="13.15" customHeight="1">
      <c r="A178" s="172" t="s">
        <v>1605</v>
      </c>
      <c r="B178" s="175">
        <v>159</v>
      </c>
      <c r="C178" s="176">
        <v>5</v>
      </c>
      <c r="D178" s="161" t="s">
        <v>1562</v>
      </c>
      <c r="E178" s="161" t="s">
        <v>1573</v>
      </c>
      <c r="F178" s="266">
        <v>0.16200000000000001</v>
      </c>
      <c r="G178" s="261">
        <v>8.36</v>
      </c>
      <c r="H178" s="173">
        <v>1</v>
      </c>
      <c r="I178" s="171">
        <f>0.162/8.36*1000</f>
        <v>19.377990430622013</v>
      </c>
      <c r="J178" s="177" t="s">
        <v>1567</v>
      </c>
      <c r="K178" s="249">
        <v>18.989999999999998</v>
      </c>
      <c r="L178" s="250"/>
      <c r="M178" s="262"/>
      <c r="N178" s="252"/>
      <c r="O178" s="252"/>
      <c r="P178" s="260"/>
      <c r="Q178" s="260"/>
      <c r="R178" s="260"/>
      <c r="S178" s="179"/>
      <c r="T178" s="155"/>
      <c r="U178" s="264"/>
      <c r="IQ178" s="203"/>
      <c r="IR178" s="203"/>
    </row>
    <row r="179" spans="1:255" s="157" customFormat="1" ht="13.15" customHeight="1">
      <c r="A179" s="172" t="s">
        <v>1605</v>
      </c>
      <c r="B179" s="175">
        <v>159</v>
      </c>
      <c r="C179" s="176">
        <v>5</v>
      </c>
      <c r="D179" s="161" t="s">
        <v>1562</v>
      </c>
      <c r="E179" s="161" t="s">
        <v>1573</v>
      </c>
      <c r="F179" s="266">
        <v>0.152</v>
      </c>
      <c r="G179" s="261">
        <v>7.86</v>
      </c>
      <c r="H179" s="173">
        <v>1</v>
      </c>
      <c r="I179" s="171">
        <f>0.152/7.86*1000</f>
        <v>19.338422391857506</v>
      </c>
      <c r="J179" s="177" t="s">
        <v>1567</v>
      </c>
      <c r="K179" s="249">
        <v>18.989999999999998</v>
      </c>
      <c r="L179" s="250"/>
      <c r="M179" s="262"/>
      <c r="N179" s="252"/>
      <c r="O179" s="252"/>
      <c r="P179" s="260"/>
      <c r="Q179" s="260"/>
      <c r="R179" s="260"/>
      <c r="S179" s="179"/>
      <c r="T179" s="155"/>
      <c r="U179" s="264"/>
      <c r="IQ179" s="203"/>
      <c r="IR179" s="203"/>
    </row>
    <row r="180" spans="1:255" s="157" customFormat="1" ht="13.15" customHeight="1">
      <c r="A180" s="172" t="s">
        <v>1606</v>
      </c>
      <c r="B180" s="175">
        <v>159</v>
      </c>
      <c r="C180" s="176">
        <v>16</v>
      </c>
      <c r="D180" s="160" t="s">
        <v>1572</v>
      </c>
      <c r="E180" s="161" t="s">
        <v>1604</v>
      </c>
      <c r="F180" s="266">
        <v>5.7249999999999996</v>
      </c>
      <c r="G180" s="261">
        <v>105.04</v>
      </c>
      <c r="H180" s="173">
        <v>17</v>
      </c>
      <c r="I180" s="171">
        <f>5.725/105.04*1000</f>
        <v>54.503046458491994</v>
      </c>
      <c r="J180" s="177" t="s">
        <v>1567</v>
      </c>
      <c r="K180" s="249">
        <v>56.43</v>
      </c>
      <c r="L180" s="250"/>
      <c r="M180" s="262"/>
      <c r="N180" s="252"/>
      <c r="O180" s="252"/>
      <c r="P180" s="260"/>
      <c r="Q180" s="260"/>
      <c r="R180" s="260"/>
      <c r="S180" s="179"/>
      <c r="T180" s="155"/>
      <c r="U180" s="264"/>
    </row>
    <row r="181" spans="1:255" s="157" customFormat="1" ht="13.15" customHeight="1">
      <c r="A181" s="172" t="s">
        <v>1606</v>
      </c>
      <c r="B181" s="175">
        <v>159</v>
      </c>
      <c r="C181" s="176">
        <v>9</v>
      </c>
      <c r="D181" s="160" t="s">
        <v>1572</v>
      </c>
      <c r="E181" s="161" t="s">
        <v>1602</v>
      </c>
      <c r="F181" s="266">
        <f>0.327-0.037</f>
        <v>0.29000000000000004</v>
      </c>
      <c r="G181" s="261">
        <f>9.68-1.1</f>
        <v>8.58</v>
      </c>
      <c r="H181" s="173">
        <v>1</v>
      </c>
      <c r="I181" s="171">
        <f>0.327/9.68*1000</f>
        <v>33.780991735537192</v>
      </c>
      <c r="J181" s="177" t="s">
        <v>1567</v>
      </c>
      <c r="K181" s="249">
        <v>33.26</v>
      </c>
      <c r="L181" s="250"/>
      <c r="M181" s="262"/>
      <c r="N181" s="252"/>
      <c r="O181" s="252"/>
      <c r="P181" s="260"/>
      <c r="Q181" s="260"/>
      <c r="R181" s="260"/>
      <c r="S181" s="179"/>
      <c r="T181" s="155"/>
      <c r="U181" s="264"/>
    </row>
    <row r="182" spans="1:255" s="157" customFormat="1" ht="13.15" customHeight="1">
      <c r="A182" s="172" t="s">
        <v>1606</v>
      </c>
      <c r="B182" s="175">
        <v>133</v>
      </c>
      <c r="C182" s="176">
        <v>6</v>
      </c>
      <c r="D182" s="160" t="s">
        <v>1572</v>
      </c>
      <c r="E182" s="161" t="s">
        <v>1604</v>
      </c>
      <c r="F182" s="266">
        <v>0.39600000000000002</v>
      </c>
      <c r="G182" s="261">
        <v>23.25</v>
      </c>
      <c r="H182" s="173">
        <v>3</v>
      </c>
      <c r="I182" s="171">
        <f>0.396/23.25*1000</f>
        <v>17.032258064516132</v>
      </c>
      <c r="J182" s="177" t="s">
        <v>1567</v>
      </c>
      <c r="K182" s="249">
        <v>18.79</v>
      </c>
      <c r="L182" s="250"/>
      <c r="M182" s="262"/>
      <c r="N182" s="252"/>
      <c r="O182" s="252"/>
      <c r="P182" s="260"/>
      <c r="Q182" s="260"/>
      <c r="R182" s="260"/>
      <c r="S182" s="179"/>
      <c r="T182" s="155"/>
      <c r="U182" s="264"/>
    </row>
    <row r="183" spans="1:255" s="157" customFormat="1" ht="13.15" customHeight="1">
      <c r="A183" s="172" t="s">
        <v>1606</v>
      </c>
      <c r="B183" s="175">
        <v>159</v>
      </c>
      <c r="C183" s="176">
        <v>16</v>
      </c>
      <c r="D183" s="160" t="s">
        <v>1572</v>
      </c>
      <c r="E183" s="161" t="s">
        <v>1604</v>
      </c>
      <c r="F183" s="266">
        <v>2.036</v>
      </c>
      <c r="G183" s="261">
        <v>37.61</v>
      </c>
      <c r="H183" s="173">
        <v>6</v>
      </c>
      <c r="I183" s="171">
        <f>2.036/37.61*1000</f>
        <v>54.134538686519548</v>
      </c>
      <c r="J183" s="177" t="s">
        <v>1567</v>
      </c>
      <c r="K183" s="249">
        <v>56.43</v>
      </c>
      <c r="L183" s="250"/>
      <c r="M183" s="262"/>
      <c r="N183" s="252"/>
      <c r="O183" s="252"/>
      <c r="P183" s="260"/>
      <c r="Q183" s="260"/>
      <c r="R183" s="260"/>
      <c r="S183" s="179"/>
      <c r="T183" s="155"/>
      <c r="U183" s="264"/>
    </row>
    <row r="184" spans="1:255" s="157" customFormat="1" ht="13.15" customHeight="1">
      <c r="A184" s="172" t="s">
        <v>1606</v>
      </c>
      <c r="B184" s="175">
        <v>89</v>
      </c>
      <c r="C184" s="176">
        <v>12</v>
      </c>
      <c r="D184" s="160" t="s">
        <v>1572</v>
      </c>
      <c r="E184" s="161" t="s">
        <v>1602</v>
      </c>
      <c r="F184" s="266">
        <v>0.222</v>
      </c>
      <c r="G184" s="261">
        <v>10.7</v>
      </c>
      <c r="H184" s="173">
        <v>1</v>
      </c>
      <c r="I184" s="171">
        <f>0.222/10.7*1000</f>
        <v>20.747663551401871</v>
      </c>
      <c r="J184" s="177" t="s">
        <v>1567</v>
      </c>
      <c r="K184" s="249">
        <v>22.79</v>
      </c>
      <c r="L184" s="250"/>
      <c r="M184" s="262"/>
      <c r="N184" s="252"/>
      <c r="O184" s="252"/>
      <c r="P184" s="260"/>
      <c r="Q184" s="260"/>
      <c r="R184" s="260"/>
      <c r="S184" s="179"/>
      <c r="T184" s="155"/>
      <c r="U184" s="264"/>
      <c r="IQ184" s="203"/>
      <c r="IR184" s="203"/>
    </row>
    <row r="185" spans="1:255" s="157" customFormat="1" ht="13.15" customHeight="1">
      <c r="A185" s="172" t="s">
        <v>1606</v>
      </c>
      <c r="B185" s="175">
        <v>159</v>
      </c>
      <c r="C185" s="176">
        <v>16</v>
      </c>
      <c r="D185" s="160" t="s">
        <v>1572</v>
      </c>
      <c r="E185" s="161" t="s">
        <v>1604</v>
      </c>
      <c r="F185" s="266">
        <v>0.59</v>
      </c>
      <c r="G185" s="261">
        <v>10.9</v>
      </c>
      <c r="H185" s="173">
        <v>2</v>
      </c>
      <c r="I185" s="171">
        <f>0.59/10.9*1000</f>
        <v>54.12844036697247</v>
      </c>
      <c r="J185" s="177" t="s">
        <v>1567</v>
      </c>
      <c r="K185" s="249">
        <v>56.43</v>
      </c>
      <c r="L185" s="250"/>
      <c r="M185" s="262"/>
      <c r="N185" s="252"/>
      <c r="O185" s="252"/>
      <c r="P185" s="260"/>
      <c r="Q185" s="260"/>
      <c r="R185" s="260"/>
      <c r="S185" s="179"/>
      <c r="T185" s="155"/>
      <c r="U185" s="264"/>
    </row>
    <row r="186" spans="1:255" s="157" customFormat="1" ht="13.15" customHeight="1">
      <c r="A186" s="268" t="s">
        <v>1707</v>
      </c>
      <c r="B186" s="269"/>
      <c r="C186" s="270"/>
      <c r="D186" s="271"/>
      <c r="E186" s="269"/>
      <c r="F186" s="272">
        <f>SUM(F9:F185)</f>
        <v>49.08935920028641</v>
      </c>
      <c r="G186" s="273">
        <f>SUM(G9:G185)</f>
        <v>2099.1499999999987</v>
      </c>
      <c r="H186" s="274">
        <f>SUM(H9:H185)</f>
        <v>249</v>
      </c>
      <c r="I186" s="275"/>
      <c r="J186" s="276"/>
      <c r="K186" s="277"/>
      <c r="L186" s="144"/>
      <c r="M186" s="144"/>
      <c r="N186" s="144"/>
      <c r="O186" s="144"/>
      <c r="P186" s="144"/>
      <c r="Q186" s="144"/>
      <c r="R186" s="144"/>
      <c r="S186" s="179"/>
      <c r="T186" s="179"/>
      <c r="U186" s="179"/>
      <c r="V186" s="179"/>
      <c r="W186" s="155"/>
      <c r="X186" s="264"/>
      <c r="IT186" s="203"/>
      <c r="IU186" s="203"/>
    </row>
    <row r="189" spans="1:255" s="106" customFormat="1" ht="16.5" customHeight="1">
      <c r="A189" s="10" t="s">
        <v>1704</v>
      </c>
      <c r="B189" s="11"/>
      <c r="C189" s="12"/>
      <c r="D189" s="13"/>
      <c r="E189" s="11"/>
      <c r="F189" s="11"/>
      <c r="G189" s="11"/>
      <c r="H189" s="6"/>
      <c r="I189" s="6"/>
      <c r="J189" s="6"/>
      <c r="K189" s="6"/>
      <c r="L189" s="6"/>
      <c r="M189" s="6"/>
      <c r="N189" s="6"/>
    </row>
    <row r="190" spans="1:255" ht="6.75" customHeight="1">
      <c r="A190" s="23"/>
      <c r="C190" s="1"/>
      <c r="D190" s="2"/>
    </row>
    <row r="191" spans="1:255" ht="32.450000000000003" customHeight="1">
      <c r="A191" s="24" t="s">
        <v>12</v>
      </c>
      <c r="B191" s="24" t="s">
        <v>13</v>
      </c>
      <c r="C191" s="25" t="s">
        <v>14</v>
      </c>
      <c r="D191" s="26" t="s">
        <v>15</v>
      </c>
      <c r="E191" s="27" t="s">
        <v>17</v>
      </c>
      <c r="F191" s="28" t="s">
        <v>1607</v>
      </c>
      <c r="G191" s="280" t="s">
        <v>20</v>
      </c>
      <c r="H191" s="279"/>
      <c r="I191" s="279"/>
      <c r="J191" s="279"/>
      <c r="K191" s="279"/>
      <c r="L191" s="279"/>
      <c r="M191" s="279"/>
      <c r="N191" s="281"/>
    </row>
    <row r="192" spans="1:255" s="78" customFormat="1" ht="15.75" customHeight="1">
      <c r="A192" s="36" t="s">
        <v>43</v>
      </c>
      <c r="B192" s="37" t="s">
        <v>44</v>
      </c>
      <c r="C192" s="41">
        <v>20</v>
      </c>
      <c r="D192" s="42">
        <v>3.3000000000000002E-2</v>
      </c>
      <c r="E192" s="35">
        <v>30000</v>
      </c>
      <c r="F192" s="70">
        <v>50000</v>
      </c>
      <c r="G192" s="288" t="s">
        <v>1608</v>
      </c>
      <c r="H192" s="289"/>
      <c r="I192" s="289"/>
      <c r="J192" s="289"/>
      <c r="K192" s="289"/>
      <c r="L192" s="289"/>
      <c r="M192" s="289"/>
      <c r="N192" s="290"/>
    </row>
    <row r="193" spans="1:14" s="78" customFormat="1" ht="15.75" customHeight="1">
      <c r="A193" s="36" t="s">
        <v>51</v>
      </c>
      <c r="B193" s="37" t="s">
        <v>44</v>
      </c>
      <c r="C193" s="41" t="s">
        <v>52</v>
      </c>
      <c r="D193" s="42">
        <v>2E-3</v>
      </c>
      <c r="E193" s="35">
        <v>40000</v>
      </c>
      <c r="F193" s="70">
        <v>60000</v>
      </c>
      <c r="G193" s="291" t="s">
        <v>54</v>
      </c>
      <c r="H193" s="289"/>
      <c r="I193" s="289"/>
      <c r="J193" s="289"/>
      <c r="K193" s="289"/>
      <c r="L193" s="289"/>
      <c r="M193" s="289"/>
      <c r="N193" s="290"/>
    </row>
    <row r="194" spans="1:14" s="78" customFormat="1" ht="15.75" customHeight="1">
      <c r="A194" s="36" t="s">
        <v>57</v>
      </c>
      <c r="B194" s="37" t="s">
        <v>44</v>
      </c>
      <c r="C194" s="41">
        <v>20</v>
      </c>
      <c r="D194" s="42">
        <v>7.0000000000000001E-3</v>
      </c>
      <c r="E194" s="35">
        <v>40000</v>
      </c>
      <c r="F194" s="70">
        <v>60000</v>
      </c>
      <c r="G194" s="292" t="s">
        <v>58</v>
      </c>
      <c r="H194" s="289"/>
      <c r="I194" s="289"/>
      <c r="J194" s="289"/>
      <c r="K194" s="289"/>
      <c r="L194" s="289"/>
      <c r="M194" s="289"/>
      <c r="N194" s="290"/>
    </row>
    <row r="195" spans="1:14" s="78" customFormat="1" ht="30">
      <c r="A195" s="36" t="s">
        <v>61</v>
      </c>
      <c r="B195" s="37" t="s">
        <v>44</v>
      </c>
      <c r="C195" s="41">
        <v>20</v>
      </c>
      <c r="D195" s="47">
        <v>1E-3</v>
      </c>
      <c r="E195" s="35">
        <v>40000</v>
      </c>
      <c r="F195" s="70">
        <v>60000</v>
      </c>
      <c r="G195" s="291" t="s">
        <v>62</v>
      </c>
      <c r="H195" s="289"/>
      <c r="I195" s="289"/>
      <c r="J195" s="289"/>
      <c r="K195" s="289"/>
      <c r="L195" s="289"/>
      <c r="M195" s="289"/>
      <c r="N195" s="290"/>
    </row>
    <row r="196" spans="1:14" s="78" customFormat="1" ht="15.75" customHeight="1">
      <c r="A196" s="36" t="s">
        <v>66</v>
      </c>
      <c r="B196" s="37" t="s">
        <v>44</v>
      </c>
      <c r="C196" s="41">
        <v>20</v>
      </c>
      <c r="D196" s="47">
        <v>2E-3</v>
      </c>
      <c r="E196" s="35">
        <v>40000</v>
      </c>
      <c r="F196" s="70">
        <v>60000</v>
      </c>
      <c r="G196" s="291" t="s">
        <v>67</v>
      </c>
      <c r="H196" s="289"/>
      <c r="I196" s="289"/>
      <c r="J196" s="289"/>
      <c r="K196" s="289"/>
      <c r="L196" s="289"/>
      <c r="M196" s="289"/>
      <c r="N196" s="290"/>
    </row>
    <row r="197" spans="1:14" s="78" customFormat="1" ht="15.75" customHeight="1">
      <c r="A197" s="36" t="s">
        <v>68</v>
      </c>
      <c r="B197" s="37" t="s">
        <v>44</v>
      </c>
      <c r="C197" s="41">
        <v>20</v>
      </c>
      <c r="D197" s="42">
        <v>1.9E-2</v>
      </c>
      <c r="E197" s="35">
        <v>80000</v>
      </c>
      <c r="F197" s="70">
        <v>100000</v>
      </c>
      <c r="G197" s="291" t="s">
        <v>1609</v>
      </c>
      <c r="H197" s="289"/>
      <c r="I197" s="289"/>
      <c r="J197" s="289"/>
      <c r="K197" s="289"/>
      <c r="L197" s="289"/>
      <c r="M197" s="289"/>
      <c r="N197" s="290"/>
    </row>
    <row r="198" spans="1:14" s="78" customFormat="1" ht="15.75" customHeight="1">
      <c r="A198" s="36" t="s">
        <v>71</v>
      </c>
      <c r="B198" s="37" t="s">
        <v>44</v>
      </c>
      <c r="C198" s="41">
        <v>20</v>
      </c>
      <c r="D198" s="42">
        <v>1.6E-2</v>
      </c>
      <c r="E198" s="35">
        <v>80000</v>
      </c>
      <c r="F198" s="70">
        <v>100000</v>
      </c>
      <c r="G198" s="291" t="s">
        <v>1610</v>
      </c>
      <c r="H198" s="289"/>
      <c r="I198" s="289"/>
      <c r="J198" s="289"/>
      <c r="K198" s="289"/>
      <c r="L198" s="289"/>
      <c r="M198" s="289"/>
      <c r="N198" s="290"/>
    </row>
    <row r="199" spans="1:14" s="78" customFormat="1" ht="15.75" customHeight="1">
      <c r="A199" s="36" t="s">
        <v>85</v>
      </c>
      <c r="B199" s="37" t="s">
        <v>44</v>
      </c>
      <c r="C199" s="41">
        <v>10</v>
      </c>
      <c r="D199" s="42">
        <v>6.0000000000000001E-3</v>
      </c>
      <c r="E199" s="35">
        <v>40000</v>
      </c>
      <c r="F199" s="70">
        <v>60000</v>
      </c>
      <c r="G199" s="291" t="s">
        <v>87</v>
      </c>
      <c r="H199" s="289"/>
      <c r="I199" s="289"/>
      <c r="J199" s="289"/>
      <c r="K199" s="289"/>
      <c r="L199" s="289"/>
      <c r="M199" s="289"/>
      <c r="N199" s="290"/>
    </row>
    <row r="200" spans="1:14" s="78" customFormat="1" ht="15.75" customHeight="1">
      <c r="A200" s="36" t="s">
        <v>98</v>
      </c>
      <c r="B200" s="37" t="s">
        <v>44</v>
      </c>
      <c r="C200" s="41">
        <v>20</v>
      </c>
      <c r="D200" s="42">
        <v>3.0000000000000001E-3</v>
      </c>
      <c r="E200" s="35">
        <v>40000</v>
      </c>
      <c r="F200" s="70">
        <v>60000</v>
      </c>
      <c r="G200" s="291" t="s">
        <v>99</v>
      </c>
      <c r="H200" s="289"/>
      <c r="I200" s="289"/>
      <c r="J200" s="289"/>
      <c r="K200" s="289"/>
      <c r="L200" s="289"/>
      <c r="M200" s="289"/>
      <c r="N200" s="290"/>
    </row>
    <row r="201" spans="1:14" s="78" customFormat="1" ht="15.75" customHeight="1">
      <c r="A201" s="36" t="s">
        <v>106</v>
      </c>
      <c r="B201" s="37" t="s">
        <v>44</v>
      </c>
      <c r="C201" s="41">
        <v>20</v>
      </c>
      <c r="D201" s="42">
        <v>0.09</v>
      </c>
      <c r="E201" s="35">
        <v>80000</v>
      </c>
      <c r="F201" s="70">
        <v>100000</v>
      </c>
      <c r="G201" s="291" t="s">
        <v>1611</v>
      </c>
      <c r="H201" s="289"/>
      <c r="I201" s="289"/>
      <c r="J201" s="289"/>
      <c r="K201" s="289"/>
      <c r="L201" s="289"/>
      <c r="M201" s="289"/>
      <c r="N201" s="290"/>
    </row>
    <row r="202" spans="1:14" s="78" customFormat="1" ht="15.75" customHeight="1">
      <c r="A202" s="36" t="s">
        <v>126</v>
      </c>
      <c r="B202" s="37" t="s">
        <v>44</v>
      </c>
      <c r="C202" s="41">
        <v>20</v>
      </c>
      <c r="D202" s="42">
        <v>7.0000000000000001E-3</v>
      </c>
      <c r="E202" s="35">
        <v>40000</v>
      </c>
      <c r="F202" s="70">
        <v>60000</v>
      </c>
      <c r="G202" s="291" t="s">
        <v>127</v>
      </c>
      <c r="H202" s="289"/>
      <c r="I202" s="289"/>
      <c r="J202" s="289"/>
      <c r="K202" s="289"/>
      <c r="L202" s="289"/>
      <c r="M202" s="289"/>
      <c r="N202" s="290"/>
    </row>
    <row r="203" spans="1:14" s="78" customFormat="1" ht="15.75" customHeight="1">
      <c r="A203" s="36" t="s">
        <v>137</v>
      </c>
      <c r="B203" s="37" t="s">
        <v>44</v>
      </c>
      <c r="C203" s="41">
        <v>10</v>
      </c>
      <c r="D203" s="42">
        <v>5.0000000000000001E-3</v>
      </c>
      <c r="E203" s="35">
        <v>40000</v>
      </c>
      <c r="F203" s="70">
        <v>60000</v>
      </c>
      <c r="G203" s="291" t="s">
        <v>138</v>
      </c>
      <c r="H203" s="289"/>
      <c r="I203" s="289"/>
      <c r="J203" s="289"/>
      <c r="K203" s="289"/>
      <c r="L203" s="289"/>
      <c r="M203" s="289"/>
      <c r="N203" s="290"/>
    </row>
    <row r="204" spans="1:14" s="78" customFormat="1" ht="15.75" customHeight="1">
      <c r="A204" s="58" t="s">
        <v>165</v>
      </c>
      <c r="B204" s="59" t="s">
        <v>44</v>
      </c>
      <c r="C204" s="60">
        <v>20</v>
      </c>
      <c r="D204" s="61">
        <v>2E-3</v>
      </c>
      <c r="E204" s="35">
        <v>40000</v>
      </c>
      <c r="F204" s="70">
        <v>60000</v>
      </c>
      <c r="G204" s="291" t="s">
        <v>1612</v>
      </c>
      <c r="H204" s="289"/>
      <c r="I204" s="289"/>
      <c r="J204" s="289"/>
      <c r="K204" s="289"/>
      <c r="L204" s="289"/>
      <c r="M204" s="289"/>
      <c r="N204" s="290"/>
    </row>
    <row r="205" spans="1:14" s="78" customFormat="1" ht="15.75" customHeight="1">
      <c r="A205" s="36" t="s">
        <v>167</v>
      </c>
      <c r="B205" s="37" t="s">
        <v>44</v>
      </c>
      <c r="C205" s="41" t="s">
        <v>52</v>
      </c>
      <c r="D205" s="42">
        <v>1.6E-2</v>
      </c>
      <c r="E205" s="35">
        <v>40000</v>
      </c>
      <c r="F205" s="70">
        <v>60000</v>
      </c>
      <c r="G205" s="291" t="s">
        <v>171</v>
      </c>
      <c r="H205" s="289"/>
      <c r="I205" s="289"/>
      <c r="J205" s="289"/>
      <c r="K205" s="289"/>
      <c r="L205" s="289"/>
      <c r="M205" s="289"/>
      <c r="N205" s="290"/>
    </row>
    <row r="206" spans="1:14" s="78" customFormat="1" ht="15.75" customHeight="1">
      <c r="A206" s="36" t="s">
        <v>174</v>
      </c>
      <c r="B206" s="37" t="s">
        <v>44</v>
      </c>
      <c r="C206" s="41">
        <v>20</v>
      </c>
      <c r="D206" s="42">
        <v>0.03</v>
      </c>
      <c r="E206" s="35">
        <v>40000</v>
      </c>
      <c r="F206" s="70">
        <v>60000</v>
      </c>
      <c r="G206" s="291" t="s">
        <v>1613</v>
      </c>
      <c r="H206" s="289"/>
      <c r="I206" s="289"/>
      <c r="J206" s="289"/>
      <c r="K206" s="289"/>
      <c r="L206" s="289"/>
      <c r="M206" s="289"/>
      <c r="N206" s="290"/>
    </row>
    <row r="207" spans="1:14" s="78" customFormat="1" ht="15.75" customHeight="1">
      <c r="A207" s="36" t="s">
        <v>187</v>
      </c>
      <c r="B207" s="37" t="s">
        <v>44</v>
      </c>
      <c r="C207" s="41">
        <v>20</v>
      </c>
      <c r="D207" s="42">
        <v>2E-3</v>
      </c>
      <c r="E207" s="35">
        <v>40000</v>
      </c>
      <c r="F207" s="70">
        <v>60000</v>
      </c>
      <c r="G207" s="291" t="s">
        <v>1614</v>
      </c>
      <c r="H207" s="289"/>
      <c r="I207" s="289"/>
      <c r="J207" s="289"/>
      <c r="K207" s="289"/>
      <c r="L207" s="289"/>
      <c r="M207" s="289"/>
      <c r="N207" s="290"/>
    </row>
    <row r="208" spans="1:14" s="78" customFormat="1" ht="15.75" customHeight="1">
      <c r="A208" s="36" t="s">
        <v>200</v>
      </c>
      <c r="B208" s="37" t="s">
        <v>44</v>
      </c>
      <c r="C208" s="41">
        <v>20</v>
      </c>
      <c r="D208" s="42">
        <v>0.108</v>
      </c>
      <c r="E208" s="35">
        <v>40000</v>
      </c>
      <c r="F208" s="70">
        <v>60000</v>
      </c>
      <c r="G208" s="291" t="s">
        <v>201</v>
      </c>
      <c r="H208" s="289"/>
      <c r="I208" s="289"/>
      <c r="J208" s="289"/>
      <c r="K208" s="289"/>
      <c r="L208" s="289"/>
      <c r="M208" s="289"/>
      <c r="N208" s="290"/>
    </row>
    <row r="209" spans="1:14" s="78" customFormat="1" ht="15.75" customHeight="1">
      <c r="A209" s="36" t="s">
        <v>204</v>
      </c>
      <c r="B209" s="37" t="s">
        <v>44</v>
      </c>
      <c r="C209" s="41">
        <v>20</v>
      </c>
      <c r="D209" s="42">
        <v>1.2E-2</v>
      </c>
      <c r="E209" s="35">
        <v>40000</v>
      </c>
      <c r="F209" s="70">
        <v>60000</v>
      </c>
      <c r="G209" s="291" t="s">
        <v>205</v>
      </c>
      <c r="H209" s="289"/>
      <c r="I209" s="289"/>
      <c r="J209" s="289"/>
      <c r="K209" s="289"/>
      <c r="L209" s="289"/>
      <c r="M209" s="289"/>
      <c r="N209" s="290"/>
    </row>
    <row r="210" spans="1:14" s="78" customFormat="1" ht="15.75" customHeight="1">
      <c r="A210" s="36" t="s">
        <v>206</v>
      </c>
      <c r="B210" s="37" t="s">
        <v>44</v>
      </c>
      <c r="C210" s="41" t="s">
        <v>150</v>
      </c>
      <c r="D210" s="42">
        <v>1.2E-2</v>
      </c>
      <c r="E210" s="35">
        <v>40000</v>
      </c>
      <c r="F210" s="70">
        <v>60000</v>
      </c>
      <c r="G210" s="291" t="s">
        <v>207</v>
      </c>
      <c r="H210" s="289"/>
      <c r="I210" s="289"/>
      <c r="J210" s="289"/>
      <c r="K210" s="289"/>
      <c r="L210" s="289"/>
      <c r="M210" s="289"/>
      <c r="N210" s="290"/>
    </row>
    <row r="211" spans="1:14" s="106" customFormat="1" ht="15.75" customHeight="1">
      <c r="A211" s="36" t="s">
        <v>208</v>
      </c>
      <c r="B211" s="37" t="s">
        <v>44</v>
      </c>
      <c r="C211" s="41" t="s">
        <v>52</v>
      </c>
      <c r="D211" s="42">
        <v>0.01</v>
      </c>
      <c r="E211" s="35">
        <v>30000</v>
      </c>
      <c r="F211" s="70">
        <v>50000</v>
      </c>
      <c r="G211" s="291" t="s">
        <v>209</v>
      </c>
      <c r="H211" s="293"/>
      <c r="I211" s="293"/>
      <c r="J211" s="293"/>
      <c r="K211" s="293"/>
      <c r="L211" s="293"/>
      <c r="M211" s="293"/>
      <c r="N211" s="294"/>
    </row>
    <row r="212" spans="1:14" s="78" customFormat="1" ht="15.75" customHeight="1">
      <c r="A212" s="36" t="s">
        <v>216</v>
      </c>
      <c r="B212" s="37" t="s">
        <v>44</v>
      </c>
      <c r="C212" s="41">
        <v>20</v>
      </c>
      <c r="D212" s="42">
        <v>3.0000000000000001E-3</v>
      </c>
      <c r="E212" s="35">
        <v>40000</v>
      </c>
      <c r="F212" s="70">
        <v>60000</v>
      </c>
      <c r="G212" s="291" t="s">
        <v>217</v>
      </c>
      <c r="H212" s="289"/>
      <c r="I212" s="289"/>
      <c r="J212" s="289"/>
      <c r="K212" s="289"/>
      <c r="L212" s="289"/>
      <c r="M212" s="289"/>
      <c r="N212" s="290"/>
    </row>
    <row r="213" spans="1:14" s="78" customFormat="1" ht="15.75" customHeight="1">
      <c r="A213" s="36" t="s">
        <v>219</v>
      </c>
      <c r="B213" s="37" t="s">
        <v>44</v>
      </c>
      <c r="C213" s="41">
        <v>10</v>
      </c>
      <c r="D213" s="42">
        <v>4.1000000000000002E-2</v>
      </c>
      <c r="E213" s="35">
        <v>40000</v>
      </c>
      <c r="F213" s="70">
        <v>60000</v>
      </c>
      <c r="G213" s="291" t="s">
        <v>1615</v>
      </c>
      <c r="H213" s="289"/>
      <c r="I213" s="289"/>
      <c r="J213" s="289"/>
      <c r="K213" s="289"/>
      <c r="L213" s="289"/>
      <c r="M213" s="289"/>
      <c r="N213" s="290"/>
    </row>
    <row r="214" spans="1:14" s="78" customFormat="1" ht="15.75" customHeight="1">
      <c r="A214" s="36" t="s">
        <v>221</v>
      </c>
      <c r="B214" s="37" t="s">
        <v>44</v>
      </c>
      <c r="C214" s="41" t="s">
        <v>52</v>
      </c>
      <c r="D214" s="47">
        <v>2E-3</v>
      </c>
      <c r="E214" s="35">
        <v>40000</v>
      </c>
      <c r="F214" s="70">
        <v>60000</v>
      </c>
      <c r="G214" s="291" t="s">
        <v>222</v>
      </c>
      <c r="H214" s="289"/>
      <c r="I214" s="289"/>
      <c r="J214" s="289"/>
      <c r="K214" s="289"/>
      <c r="L214" s="289"/>
      <c r="M214" s="289"/>
      <c r="N214" s="290"/>
    </row>
    <row r="215" spans="1:14" s="78" customFormat="1" ht="15.75" customHeight="1">
      <c r="A215" s="181"/>
      <c r="B215" s="182"/>
      <c r="C215" s="183"/>
      <c r="D215" s="184" t="s">
        <v>1616</v>
      </c>
      <c r="E215" s="185" t="s">
        <v>1617</v>
      </c>
      <c r="F215" s="185">
        <v>40000</v>
      </c>
      <c r="G215" s="278"/>
      <c r="H215" s="186"/>
      <c r="I215" s="186"/>
      <c r="J215" s="186"/>
      <c r="K215" s="186"/>
      <c r="L215" s="186"/>
      <c r="M215" s="186"/>
      <c r="N215" s="186"/>
    </row>
    <row r="216" spans="1:14" s="106" customFormat="1" ht="15.75" customHeight="1">
      <c r="A216" s="108"/>
      <c r="B216" s="109"/>
      <c r="C216" s="110"/>
      <c r="D216" s="111" t="s">
        <v>1618</v>
      </c>
      <c r="E216" s="114"/>
      <c r="F216" s="109"/>
      <c r="G216" s="109"/>
      <c r="H216" s="6"/>
      <c r="I216" s="6"/>
      <c r="J216" s="6"/>
      <c r="K216" s="6"/>
      <c r="L216" s="6"/>
      <c r="M216" s="6"/>
      <c r="N216" s="6"/>
    </row>
    <row r="217" spans="1:14" ht="32.450000000000003" customHeight="1">
      <c r="A217" s="24" t="s">
        <v>12</v>
      </c>
      <c r="B217" s="24" t="s">
        <v>13</v>
      </c>
      <c r="C217" s="25" t="s">
        <v>14</v>
      </c>
      <c r="D217" s="26" t="s">
        <v>15</v>
      </c>
      <c r="E217" s="27" t="s">
        <v>17</v>
      </c>
      <c r="F217" s="28" t="s">
        <v>1607</v>
      </c>
      <c r="G217" s="283" t="s">
        <v>20</v>
      </c>
      <c r="H217" s="283"/>
      <c r="I217" s="283"/>
      <c r="J217" s="283"/>
      <c r="K217" s="283"/>
      <c r="L217" s="283"/>
      <c r="M217" s="283"/>
      <c r="N217" s="283"/>
    </row>
    <row r="218" spans="1:14" s="78" customFormat="1" ht="15.75" customHeight="1">
      <c r="A218" s="36" t="s">
        <v>178</v>
      </c>
      <c r="B218" s="37" t="s">
        <v>1619</v>
      </c>
      <c r="C218" s="41" t="s">
        <v>180</v>
      </c>
      <c r="D218" s="42">
        <v>0.222</v>
      </c>
      <c r="E218" s="35"/>
      <c r="F218" s="35">
        <v>80000</v>
      </c>
      <c r="G218" s="284" t="s">
        <v>181</v>
      </c>
      <c r="H218" s="285"/>
      <c r="I218" s="286"/>
      <c r="J218" s="286"/>
      <c r="K218" s="286"/>
      <c r="L218" s="286"/>
      <c r="M218" s="286"/>
      <c r="N218" s="295"/>
    </row>
    <row r="219" spans="1:14" s="78" customFormat="1" ht="15.75" customHeight="1">
      <c r="A219" s="36" t="s">
        <v>225</v>
      </c>
      <c r="B219" s="37" t="s">
        <v>1619</v>
      </c>
      <c r="C219" s="41" t="s">
        <v>180</v>
      </c>
      <c r="D219" s="42">
        <v>0.93300000000000005</v>
      </c>
      <c r="E219" s="35"/>
      <c r="F219" s="35">
        <v>80000</v>
      </c>
      <c r="G219" s="40" t="s">
        <v>1620</v>
      </c>
      <c r="H219" s="45"/>
      <c r="I219" s="287"/>
      <c r="J219" s="287"/>
      <c r="K219" s="287"/>
      <c r="L219" s="287"/>
      <c r="M219" s="287"/>
      <c r="N219" s="296"/>
    </row>
    <row r="220" spans="1:14" s="78" customFormat="1" ht="15.75" customHeight="1">
      <c r="A220" s="36" t="s">
        <v>359</v>
      </c>
      <c r="B220" s="37" t="s">
        <v>1619</v>
      </c>
      <c r="C220" s="41" t="s">
        <v>360</v>
      </c>
      <c r="D220" s="42">
        <v>0.14000000000000001</v>
      </c>
      <c r="E220" s="46"/>
      <c r="F220" s="35">
        <v>80000</v>
      </c>
      <c r="G220" s="40" t="s">
        <v>361</v>
      </c>
      <c r="H220" s="45"/>
      <c r="I220" s="287"/>
      <c r="J220" s="287"/>
      <c r="K220" s="287"/>
      <c r="L220" s="287"/>
      <c r="M220" s="287"/>
      <c r="N220" s="296"/>
    </row>
    <row r="221" spans="1:14" ht="15">
      <c r="A221" s="187"/>
      <c r="B221" s="187"/>
      <c r="C221" s="187"/>
      <c r="D221" s="188" t="s">
        <v>1621</v>
      </c>
      <c r="E221" s="187"/>
      <c r="F221" s="187" t="s">
        <v>1622</v>
      </c>
      <c r="G221" s="187"/>
      <c r="H221" s="189"/>
      <c r="I221" s="187"/>
      <c r="J221" s="187"/>
      <c r="K221" s="187"/>
      <c r="L221" s="187"/>
      <c r="M221" s="187"/>
      <c r="N221" s="187"/>
    </row>
    <row r="222" spans="1:14" s="282" customFormat="1" ht="15">
      <c r="A222" s="190" t="s">
        <v>1623</v>
      </c>
      <c r="B222" s="190"/>
      <c r="C222" s="190"/>
      <c r="D222" s="191" t="s">
        <v>1624</v>
      </c>
      <c r="E222" s="190"/>
      <c r="F222" s="190" t="s">
        <v>1625</v>
      </c>
      <c r="G222" s="190"/>
      <c r="H222" s="192"/>
      <c r="I222" s="190"/>
      <c r="J222" s="190"/>
      <c r="K222" s="190"/>
      <c r="L222" s="190"/>
      <c r="M222" s="190"/>
      <c r="N222" s="190"/>
    </row>
    <row r="223" spans="1:14">
      <c r="C223" s="1"/>
      <c r="D223" s="2"/>
    </row>
    <row r="224" spans="1:14">
      <c r="C224" s="1"/>
      <c r="D224" s="2"/>
    </row>
    <row r="225" spans="3:4">
      <c r="C225" s="1"/>
      <c r="D225" s="2"/>
    </row>
  </sheetData>
  <sheetProtection selectLockedCells="1" selectUnlockedCells="1"/>
  <mergeCells count="2">
    <mergeCell ref="G191:N191"/>
    <mergeCell ref="G217:N217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H42"/>
  <sheetViews>
    <sheetView zoomScale="97" zoomScaleNormal="97" workbookViewId="0">
      <selection activeCell="G71" sqref="G71"/>
    </sheetView>
  </sheetViews>
  <sheetFormatPr defaultColWidth="11.5703125" defaultRowHeight="12.75"/>
  <sheetData>
    <row r="2" spans="2:8" s="193" customFormat="1" ht="38.25">
      <c r="B2" s="194" t="s">
        <v>1626</v>
      </c>
      <c r="C2" s="194" t="s">
        <v>1627</v>
      </c>
      <c r="D2" s="194" t="s">
        <v>14</v>
      </c>
      <c r="E2" s="194" t="s">
        <v>1628</v>
      </c>
      <c r="F2" s="194" t="s">
        <v>1629</v>
      </c>
      <c r="G2" s="194" t="s">
        <v>1630</v>
      </c>
      <c r="H2" s="194" t="s">
        <v>1631</v>
      </c>
    </row>
    <row r="3" spans="2:8" s="193" customFormat="1" ht="15">
      <c r="B3" s="195" t="s">
        <v>1632</v>
      </c>
      <c r="C3" s="195" t="s">
        <v>1633</v>
      </c>
      <c r="D3" s="195" t="s">
        <v>1634</v>
      </c>
      <c r="E3" s="196">
        <v>1</v>
      </c>
      <c r="F3" s="197">
        <v>10.46</v>
      </c>
      <c r="G3" s="195" t="s">
        <v>1635</v>
      </c>
      <c r="H3" s="198">
        <v>0.61</v>
      </c>
    </row>
    <row r="4" spans="2:8" s="193" customFormat="1" ht="15">
      <c r="B4" s="195" t="s">
        <v>1632</v>
      </c>
      <c r="C4" s="195" t="s">
        <v>1636</v>
      </c>
      <c r="D4" s="195" t="s">
        <v>1637</v>
      </c>
      <c r="E4" s="196">
        <v>1</v>
      </c>
      <c r="F4" s="197">
        <v>9.86</v>
      </c>
      <c r="G4" s="195" t="s">
        <v>1638</v>
      </c>
      <c r="H4" s="198">
        <v>0.157</v>
      </c>
    </row>
    <row r="5" spans="2:8" s="193" customFormat="1" ht="15">
      <c r="B5" s="195" t="s">
        <v>1632</v>
      </c>
      <c r="C5" s="195" t="s">
        <v>1636</v>
      </c>
      <c r="D5" s="195" t="s">
        <v>195</v>
      </c>
      <c r="E5" s="196">
        <v>29</v>
      </c>
      <c r="F5" s="197">
        <v>282.70999999999998</v>
      </c>
      <c r="G5" s="195" t="s">
        <v>1639</v>
      </c>
      <c r="H5" s="199">
        <v>4.2</v>
      </c>
    </row>
    <row r="6" spans="2:8" s="193" customFormat="1" ht="15">
      <c r="B6" s="195" t="s">
        <v>1640</v>
      </c>
      <c r="C6" s="195" t="s">
        <v>1641</v>
      </c>
      <c r="D6" s="195" t="s">
        <v>1634</v>
      </c>
      <c r="E6" s="196">
        <v>1</v>
      </c>
      <c r="F6" s="197">
        <v>10.4</v>
      </c>
      <c r="G6" s="195" t="s">
        <v>1642</v>
      </c>
      <c r="H6" s="198">
        <v>0.12</v>
      </c>
    </row>
    <row r="7" spans="2:8" s="193" customFormat="1" ht="15">
      <c r="B7" s="195" t="s">
        <v>1640</v>
      </c>
      <c r="C7" s="195" t="s">
        <v>1641</v>
      </c>
      <c r="D7" s="195" t="s">
        <v>1643</v>
      </c>
      <c r="E7" s="196">
        <v>2</v>
      </c>
      <c r="F7" s="197">
        <v>20.6</v>
      </c>
      <c r="G7" s="195" t="s">
        <v>1642</v>
      </c>
      <c r="H7" s="198">
        <v>0.216</v>
      </c>
    </row>
    <row r="8" spans="2:8" s="193" customFormat="1" ht="15">
      <c r="B8" s="195" t="s">
        <v>1640</v>
      </c>
      <c r="C8" s="195" t="s">
        <v>1633</v>
      </c>
      <c r="D8" s="195" t="s">
        <v>399</v>
      </c>
      <c r="E8" s="196">
        <v>4</v>
      </c>
      <c r="F8" s="197">
        <v>30.49</v>
      </c>
      <c r="G8" s="195" t="s">
        <v>1644</v>
      </c>
      <c r="H8" s="198">
        <v>0.51600000000000001</v>
      </c>
    </row>
    <row r="9" spans="2:8" s="193" customFormat="1" ht="15">
      <c r="B9" s="195" t="s">
        <v>1640</v>
      </c>
      <c r="C9" s="195" t="s">
        <v>1633</v>
      </c>
      <c r="D9" s="195" t="s">
        <v>1634</v>
      </c>
      <c r="E9" s="196">
        <v>16</v>
      </c>
      <c r="F9" s="197">
        <v>154.19</v>
      </c>
      <c r="G9" s="195" t="s">
        <v>1635</v>
      </c>
      <c r="H9" s="199">
        <v>1.923</v>
      </c>
    </row>
    <row r="10" spans="2:8" s="193" customFormat="1" ht="15">
      <c r="B10" s="195" t="s">
        <v>1640</v>
      </c>
      <c r="C10" s="195" t="s">
        <v>1645</v>
      </c>
      <c r="D10" s="195" t="s">
        <v>1634</v>
      </c>
      <c r="E10" s="196">
        <v>1</v>
      </c>
      <c r="F10" s="197">
        <v>11.47</v>
      </c>
      <c r="G10" s="195" t="s">
        <v>1635</v>
      </c>
      <c r="H10" s="198">
        <v>0.17300000000000001</v>
      </c>
    </row>
    <row r="11" spans="2:8" s="193" customFormat="1" ht="15">
      <c r="B11" s="195" t="s">
        <v>1640</v>
      </c>
      <c r="C11" s="195" t="s">
        <v>1645</v>
      </c>
      <c r="D11" s="195" t="s">
        <v>1634</v>
      </c>
      <c r="E11" s="196">
        <v>7</v>
      </c>
      <c r="F11" s="197">
        <v>68.819999999999993</v>
      </c>
      <c r="G11" s="195" t="s">
        <v>1635</v>
      </c>
      <c r="H11" s="199">
        <v>1.1140000000000001</v>
      </c>
    </row>
    <row r="12" spans="2:8" s="193" customFormat="1" ht="15">
      <c r="B12" s="195" t="s">
        <v>1640</v>
      </c>
      <c r="C12" s="195" t="s">
        <v>1645</v>
      </c>
      <c r="D12" s="195" t="s">
        <v>399</v>
      </c>
      <c r="E12" s="196">
        <v>1</v>
      </c>
      <c r="F12" s="197">
        <v>10.49</v>
      </c>
      <c r="G12" s="195" t="s">
        <v>1642</v>
      </c>
      <c r="H12" s="198">
        <v>0.16800000000000001</v>
      </c>
    </row>
    <row r="13" spans="2:8" s="193" customFormat="1" ht="15">
      <c r="B13" s="195" t="s">
        <v>1640</v>
      </c>
      <c r="C13" s="195" t="s">
        <v>1636</v>
      </c>
      <c r="D13" s="195" t="s">
        <v>1634</v>
      </c>
      <c r="E13" s="196">
        <v>2</v>
      </c>
      <c r="F13" s="197">
        <v>20.96</v>
      </c>
      <c r="G13" s="195" t="s">
        <v>1642</v>
      </c>
      <c r="H13" s="198">
        <v>0.35500000000000004</v>
      </c>
    </row>
    <row r="14" spans="2:8" s="193" customFormat="1" ht="15">
      <c r="B14" s="195" t="s">
        <v>1640</v>
      </c>
      <c r="C14" s="195" t="s">
        <v>1636</v>
      </c>
      <c r="D14" s="195" t="s">
        <v>1643</v>
      </c>
      <c r="E14" s="196">
        <v>1</v>
      </c>
      <c r="F14" s="197">
        <v>10.119999999999999</v>
      </c>
      <c r="G14" s="195" t="s">
        <v>1642</v>
      </c>
      <c r="H14" s="198">
        <v>0.184</v>
      </c>
    </row>
    <row r="15" spans="2:8" s="193" customFormat="1" ht="15">
      <c r="B15" s="195" t="s">
        <v>1640</v>
      </c>
      <c r="C15" s="195" t="s">
        <v>1646</v>
      </c>
      <c r="D15" s="195" t="s">
        <v>1637</v>
      </c>
      <c r="E15" s="196">
        <v>1</v>
      </c>
      <c r="F15" s="197">
        <v>8.08</v>
      </c>
      <c r="G15" s="195" t="s">
        <v>1635</v>
      </c>
      <c r="H15" s="198">
        <v>0.16400000000000001</v>
      </c>
    </row>
    <row r="16" spans="2:8" s="193" customFormat="1" ht="15">
      <c r="B16" s="195" t="s">
        <v>1640</v>
      </c>
      <c r="C16" s="195" t="s">
        <v>1646</v>
      </c>
      <c r="D16" s="195" t="s">
        <v>399</v>
      </c>
      <c r="E16" s="196">
        <v>1</v>
      </c>
      <c r="F16" s="197">
        <v>10.130000000000001</v>
      </c>
      <c r="G16" s="195" t="s">
        <v>1635</v>
      </c>
      <c r="H16" s="198">
        <v>0.20300000000000001</v>
      </c>
    </row>
    <row r="17" spans="2:8" s="193" customFormat="1" ht="15">
      <c r="B17" s="195" t="s">
        <v>1640</v>
      </c>
      <c r="C17" s="195" t="s">
        <v>1646</v>
      </c>
      <c r="D17" s="195" t="s">
        <v>1634</v>
      </c>
      <c r="E17" s="196">
        <v>2</v>
      </c>
      <c r="F17" s="197">
        <v>20.78</v>
      </c>
      <c r="G17" s="195" t="s">
        <v>1635</v>
      </c>
      <c r="H17" s="198">
        <v>0.38500000000000001</v>
      </c>
    </row>
    <row r="18" spans="2:8" s="193" customFormat="1" ht="15">
      <c r="B18" s="195" t="s">
        <v>1640</v>
      </c>
      <c r="C18" s="195" t="s">
        <v>1647</v>
      </c>
      <c r="D18" s="195" t="s">
        <v>399</v>
      </c>
      <c r="E18" s="196">
        <v>2</v>
      </c>
      <c r="F18" s="197">
        <v>20.3</v>
      </c>
      <c r="G18" s="195" t="s">
        <v>1648</v>
      </c>
      <c r="H18" s="198">
        <v>0.45</v>
      </c>
    </row>
    <row r="19" spans="2:8" s="193" customFormat="1" ht="15">
      <c r="B19" s="195" t="s">
        <v>1649</v>
      </c>
      <c r="C19" s="195" t="s">
        <v>1633</v>
      </c>
      <c r="D19" s="195" t="s">
        <v>399</v>
      </c>
      <c r="E19" s="196">
        <v>3</v>
      </c>
      <c r="F19" s="197">
        <v>33.21</v>
      </c>
      <c r="G19" s="195" t="s">
        <v>1635</v>
      </c>
      <c r="H19" s="198">
        <v>0.501</v>
      </c>
    </row>
    <row r="20" spans="2:8" s="193" customFormat="1" ht="15">
      <c r="B20" s="195" t="s">
        <v>1649</v>
      </c>
      <c r="C20" s="195" t="s">
        <v>1645</v>
      </c>
      <c r="D20" s="195" t="s">
        <v>399</v>
      </c>
      <c r="E20" s="196">
        <v>6</v>
      </c>
      <c r="F20" s="197">
        <v>48.72</v>
      </c>
      <c r="G20" s="195" t="s">
        <v>1635</v>
      </c>
      <c r="H20" s="199">
        <v>1.278</v>
      </c>
    </row>
    <row r="21" spans="2:8" s="193" customFormat="1" ht="15">
      <c r="B21" s="195" t="s">
        <v>1649</v>
      </c>
      <c r="C21" s="195" t="s">
        <v>1636</v>
      </c>
      <c r="D21" s="195" t="s">
        <v>1650</v>
      </c>
      <c r="E21" s="196">
        <v>1</v>
      </c>
      <c r="F21" s="197">
        <v>8.41</v>
      </c>
      <c r="G21" s="195" t="s">
        <v>1635</v>
      </c>
      <c r="H21" s="198">
        <v>0.20400000000000001</v>
      </c>
    </row>
    <row r="22" spans="2:8" s="193" customFormat="1" ht="15">
      <c r="B22" s="195" t="s">
        <v>1649</v>
      </c>
      <c r="C22" s="195" t="s">
        <v>1647</v>
      </c>
      <c r="D22" s="195" t="s">
        <v>1634</v>
      </c>
      <c r="E22" s="196">
        <v>1</v>
      </c>
      <c r="F22" s="197">
        <v>8.56</v>
      </c>
      <c r="G22" s="195" t="s">
        <v>1635</v>
      </c>
      <c r="H22" s="198">
        <v>13.5</v>
      </c>
    </row>
    <row r="23" spans="2:8" s="193" customFormat="1" ht="15">
      <c r="B23" s="195" t="s">
        <v>1651</v>
      </c>
      <c r="C23" s="195" t="s">
        <v>1652</v>
      </c>
      <c r="D23" s="195" t="s">
        <v>1634</v>
      </c>
      <c r="E23" s="196">
        <v>2</v>
      </c>
      <c r="F23" s="197">
        <v>18.37</v>
      </c>
      <c r="G23" s="195" t="s">
        <v>1635</v>
      </c>
      <c r="H23" s="198">
        <v>0.39200000000000002</v>
      </c>
    </row>
    <row r="24" spans="2:8" s="193" customFormat="1" ht="15">
      <c r="B24" s="195" t="s">
        <v>1651</v>
      </c>
      <c r="C24" s="195" t="s">
        <v>1652</v>
      </c>
      <c r="D24" s="195" t="s">
        <v>1634</v>
      </c>
      <c r="E24" s="196">
        <v>1</v>
      </c>
      <c r="F24" s="197">
        <v>10.09</v>
      </c>
      <c r="G24" s="195" t="s">
        <v>1635</v>
      </c>
      <c r="H24" s="198">
        <v>0.20900000000000002</v>
      </c>
    </row>
    <row r="25" spans="2:8" s="193" customFormat="1" ht="15">
      <c r="B25" s="195" t="s">
        <v>1653</v>
      </c>
      <c r="C25" s="195" t="s">
        <v>1641</v>
      </c>
      <c r="D25" s="195" t="s">
        <v>195</v>
      </c>
      <c r="E25" s="196">
        <v>19</v>
      </c>
      <c r="F25" s="197">
        <v>149.96</v>
      </c>
      <c r="G25" s="195" t="s">
        <v>1644</v>
      </c>
      <c r="H25" s="199">
        <v>5</v>
      </c>
    </row>
    <row r="26" spans="2:8" s="193" customFormat="1" ht="15">
      <c r="B26" s="195" t="s">
        <v>1653</v>
      </c>
      <c r="C26" s="195" t="s">
        <v>1641</v>
      </c>
      <c r="D26" s="195" t="s">
        <v>1634</v>
      </c>
      <c r="E26" s="196">
        <v>1</v>
      </c>
      <c r="F26" s="197">
        <v>8.39</v>
      </c>
      <c r="G26" s="195" t="s">
        <v>1635</v>
      </c>
      <c r="H26" s="198">
        <v>0.16200000000000001</v>
      </c>
    </row>
    <row r="27" spans="2:8" s="193" customFormat="1" ht="15">
      <c r="B27" s="195" t="s">
        <v>1653</v>
      </c>
      <c r="C27" s="195" t="s">
        <v>1633</v>
      </c>
      <c r="D27" s="195" t="s">
        <v>195</v>
      </c>
      <c r="E27" s="196">
        <v>1</v>
      </c>
      <c r="F27" s="197">
        <v>8.58</v>
      </c>
      <c r="G27" s="195" t="s">
        <v>1644</v>
      </c>
      <c r="H27" s="198">
        <v>0.4</v>
      </c>
    </row>
    <row r="28" spans="2:8" s="193" customFormat="1" ht="15">
      <c r="B28" s="195" t="s">
        <v>1653</v>
      </c>
      <c r="C28" s="195" t="s">
        <v>1633</v>
      </c>
      <c r="D28" s="195" t="s">
        <v>1646</v>
      </c>
      <c r="E28" s="196">
        <v>1</v>
      </c>
      <c r="F28" s="197">
        <v>9.4600000000000009</v>
      </c>
      <c r="G28" s="195"/>
      <c r="H28" s="198">
        <v>0.218</v>
      </c>
    </row>
    <row r="29" spans="2:8" s="193" customFormat="1" ht="15">
      <c r="B29" s="195" t="s">
        <v>1653</v>
      </c>
      <c r="C29" s="195" t="s">
        <v>1652</v>
      </c>
      <c r="D29" s="195" t="s">
        <v>195</v>
      </c>
      <c r="E29" s="196">
        <v>10</v>
      </c>
      <c r="F29" s="197">
        <v>82.27</v>
      </c>
      <c r="G29" s="195" t="s">
        <v>1654</v>
      </c>
      <c r="H29" s="199">
        <v>4.9000000000000004</v>
      </c>
    </row>
    <row r="30" spans="2:8" s="193" customFormat="1" ht="15">
      <c r="B30" s="195" t="s">
        <v>1653</v>
      </c>
      <c r="C30" s="195" t="s">
        <v>1652</v>
      </c>
      <c r="D30" s="195" t="s">
        <v>1634</v>
      </c>
      <c r="E30" s="196">
        <v>2</v>
      </c>
      <c r="F30" s="197">
        <v>20.68</v>
      </c>
      <c r="G30" s="195" t="s">
        <v>1648</v>
      </c>
      <c r="H30" s="198">
        <v>0.51</v>
      </c>
    </row>
    <row r="31" spans="2:8" s="193" customFormat="1" ht="15">
      <c r="B31" s="195" t="s">
        <v>1653</v>
      </c>
      <c r="C31" s="195" t="s">
        <v>1655</v>
      </c>
      <c r="D31" s="195" t="s">
        <v>1634</v>
      </c>
      <c r="E31" s="196">
        <v>2</v>
      </c>
      <c r="F31" s="197">
        <v>21.17</v>
      </c>
      <c r="G31" s="195"/>
      <c r="H31" s="198">
        <v>0.56000000000000016</v>
      </c>
    </row>
    <row r="32" spans="2:8" s="193" customFormat="1" ht="15">
      <c r="B32" s="195" t="s">
        <v>1653</v>
      </c>
      <c r="C32" s="195" t="s">
        <v>1645</v>
      </c>
      <c r="D32" s="195" t="s">
        <v>195</v>
      </c>
      <c r="E32" s="196">
        <v>2</v>
      </c>
      <c r="F32" s="197">
        <v>17.37</v>
      </c>
      <c r="G32" s="195" t="s">
        <v>1648</v>
      </c>
      <c r="H32" s="198">
        <v>0.61199999999999999</v>
      </c>
    </row>
    <row r="33" spans="2:8" s="193" customFormat="1" ht="15">
      <c r="B33" s="195" t="s">
        <v>1653</v>
      </c>
      <c r="C33" s="195" t="s">
        <v>1645</v>
      </c>
      <c r="D33" s="195" t="s">
        <v>1634</v>
      </c>
      <c r="E33" s="196">
        <v>3</v>
      </c>
      <c r="F33" s="197">
        <v>33.200000000000003</v>
      </c>
      <c r="G33" s="195" t="s">
        <v>1635</v>
      </c>
      <c r="H33" s="198">
        <v>5.2</v>
      </c>
    </row>
    <row r="34" spans="2:8" s="193" customFormat="1" ht="15">
      <c r="B34" s="195" t="s">
        <v>1653</v>
      </c>
      <c r="C34" s="195" t="s">
        <v>1645</v>
      </c>
      <c r="D34" s="195" t="s">
        <v>399</v>
      </c>
      <c r="E34" s="196">
        <v>5</v>
      </c>
      <c r="F34" s="197">
        <v>35.880000000000003</v>
      </c>
      <c r="G34" s="195" t="s">
        <v>1635</v>
      </c>
      <c r="H34" s="199">
        <v>1.7000000000000002</v>
      </c>
    </row>
    <row r="35" spans="2:8" s="193" customFormat="1" ht="15">
      <c r="B35" s="195" t="s">
        <v>1653</v>
      </c>
      <c r="C35" s="195" t="s">
        <v>1645</v>
      </c>
      <c r="D35" s="195" t="s">
        <v>1643</v>
      </c>
      <c r="E35" s="196">
        <v>1</v>
      </c>
      <c r="F35" s="197">
        <v>9.58</v>
      </c>
      <c r="G35" s="195" t="s">
        <v>1656</v>
      </c>
      <c r="H35" s="198">
        <v>0.30500000000000005</v>
      </c>
    </row>
    <row r="36" spans="2:8" s="193" customFormat="1" ht="15">
      <c r="B36" s="195" t="s">
        <v>1653</v>
      </c>
      <c r="C36" s="195" t="s">
        <v>1636</v>
      </c>
      <c r="D36" s="195" t="s">
        <v>399</v>
      </c>
      <c r="E36" s="196">
        <v>3</v>
      </c>
      <c r="F36" s="197">
        <v>27.53</v>
      </c>
      <c r="G36" s="195" t="s">
        <v>1648</v>
      </c>
      <c r="H36" s="198">
        <v>1.5</v>
      </c>
    </row>
    <row r="37" spans="2:8" s="193" customFormat="1" ht="15">
      <c r="B37" s="195" t="s">
        <v>1653</v>
      </c>
      <c r="C37" s="195" t="s">
        <v>1636</v>
      </c>
      <c r="D37" s="195" t="s">
        <v>1637</v>
      </c>
      <c r="E37" s="196">
        <v>1</v>
      </c>
      <c r="F37" s="197">
        <v>9.6300000000000008</v>
      </c>
      <c r="G37" s="195" t="s">
        <v>1648</v>
      </c>
      <c r="H37" s="198">
        <v>1.3</v>
      </c>
    </row>
    <row r="38" spans="2:8" s="193" customFormat="1" ht="15">
      <c r="B38" s="195" t="s">
        <v>1653</v>
      </c>
      <c r="C38" s="195" t="s">
        <v>1646</v>
      </c>
      <c r="D38" s="195" t="s">
        <v>1650</v>
      </c>
      <c r="E38" s="196">
        <v>3</v>
      </c>
      <c r="F38" s="197">
        <v>30.98</v>
      </c>
      <c r="G38" s="195" t="s">
        <v>1648</v>
      </c>
      <c r="H38" s="199">
        <v>1.0549999999999999</v>
      </c>
    </row>
    <row r="39" spans="2:8" s="193" customFormat="1" ht="15">
      <c r="B39" s="195" t="s">
        <v>1653</v>
      </c>
      <c r="C39" s="195" t="s">
        <v>1646</v>
      </c>
      <c r="D39" s="195" t="s">
        <v>399</v>
      </c>
      <c r="E39" s="196">
        <v>1</v>
      </c>
      <c r="F39" s="197">
        <v>9.24</v>
      </c>
      <c r="G39" s="195" t="s">
        <v>1635</v>
      </c>
      <c r="H39" s="198">
        <v>0.34800000000000003</v>
      </c>
    </row>
    <row r="40" spans="2:8" s="193" customFormat="1" ht="15">
      <c r="B40" s="195" t="s">
        <v>1653</v>
      </c>
      <c r="C40" s="195" t="s">
        <v>1657</v>
      </c>
      <c r="D40" s="195" t="s">
        <v>195</v>
      </c>
      <c r="E40" s="196">
        <v>3</v>
      </c>
      <c r="F40" s="197">
        <v>25.25</v>
      </c>
      <c r="G40" s="195" t="s">
        <v>1635</v>
      </c>
      <c r="H40" s="199">
        <v>1.4</v>
      </c>
    </row>
    <row r="41" spans="2:8" s="193" customFormat="1" ht="15">
      <c r="B41" s="195" t="s">
        <v>1653</v>
      </c>
      <c r="C41" s="195" t="s">
        <v>1647</v>
      </c>
      <c r="D41" s="195" t="s">
        <v>1650</v>
      </c>
      <c r="E41" s="196">
        <v>4</v>
      </c>
      <c r="F41" s="197">
        <v>27.9</v>
      </c>
      <c r="G41" s="195" t="s">
        <v>1658</v>
      </c>
      <c r="H41" s="199">
        <v>55</v>
      </c>
    </row>
    <row r="42" spans="2:8" s="193" customFormat="1" ht="15">
      <c r="H42" s="200">
        <f>SUM(H3:H41)</f>
        <v>107.19200000000001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ТрубМет - трубы</vt:lpstr>
      <vt:lpstr>распродажа 70 000 с ндс</vt:lpstr>
      <vt:lpstr>поступление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Крюкова</dc:creator>
  <cp:lastModifiedBy>st1</cp:lastModifiedBy>
  <dcterms:created xsi:type="dcterms:W3CDTF">2025-03-25T05:58:22Z</dcterms:created>
  <dcterms:modified xsi:type="dcterms:W3CDTF">2025-03-25T05:58:22Z</dcterms:modified>
</cp:coreProperties>
</file>